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0"/>
  <workbookPr defaultThemeVersion="124226"/>
  <mc:AlternateContent xmlns:mc="http://schemas.openxmlformats.org/markup-compatibility/2006">
    <mc:Choice Requires="x15">
      <x15ac:absPath xmlns:x15ac="http://schemas.microsoft.com/office/spreadsheetml/2010/11/ac" url="/Users/vp11/Dropbox/DSEI/ADMIN 2016-2022/"/>
    </mc:Choice>
  </mc:AlternateContent>
  <xr:revisionPtr revIDLastSave="0" documentId="13_ncr:1_{53231C94-318D-934C-AB55-39AA25FC074B}" xr6:coauthVersionLast="36" xr6:coauthVersionMax="36" xr10:uidLastSave="{00000000-0000-0000-0000-000000000000}"/>
  <workbookProtection workbookAlgorithmName="SHA-512" workbookHashValue="ITyJstpYPZcyeNG5kJ8ibsNb1k+2q/NoHgdkn9JcWkd9JqQpuokLgDZJvuiTadOWlcRAa963OYgZt2qNY5vg5g==" workbookSaltValue="361uZwNE7xjKpWW+PjcIjw==" workbookSpinCount="100000" lockStructure="1"/>
  <bookViews>
    <workbookView xWindow="30260" yWindow="2520" windowWidth="22860" windowHeight="12580" activeTab="3" xr2:uid="{00000000-000D-0000-FFFF-FFFF00000000}"/>
  </bookViews>
  <sheets>
    <sheet name="Hoja1" sheetId="8" state="hidden" r:id="rId1"/>
    <sheet name="Hoja2" sheetId="9" state="hidden" r:id="rId2"/>
    <sheet name="GENERALES" sheetId="11" r:id="rId3"/>
    <sheet name="RESUMEN DE PUNTAJE" sheetId="1" r:id="rId4"/>
    <sheet name="Hoja3" sheetId="10" state="hidden" r:id="rId5"/>
  </sheets>
  <definedNames>
    <definedName name="AREA">Hoja3!$F$1:$F$7</definedName>
    <definedName name="CATEGORIA">Hoja3!$G$1:$G$12</definedName>
    <definedName name="DES">Hoja3!$E$1:$E$8</definedName>
    <definedName name="NIVEL">Hoja3!$H$1:$H$3</definedName>
    <definedName name="UNIDAD">Hoja3!$J$1:$J$15</definedName>
  </definedNames>
  <calcPr calcId="181029"/>
</workbook>
</file>

<file path=xl/calcChain.xml><?xml version="1.0" encoding="utf-8"?>
<calcChain xmlns="http://schemas.openxmlformats.org/spreadsheetml/2006/main">
  <c r="D126" i="1" l="1"/>
  <c r="D104" i="1" l="1"/>
  <c r="D60" i="1"/>
  <c r="F17" i="1" l="1"/>
  <c r="F13" i="1"/>
  <c r="F26" i="1"/>
  <c r="D124" i="1" l="1"/>
  <c r="D125" i="1"/>
  <c r="D123" i="1"/>
  <c r="D122" i="1"/>
  <c r="D120" i="1"/>
  <c r="D119" i="1"/>
  <c r="D118" i="1"/>
  <c r="D117" i="1"/>
  <c r="D116" i="1"/>
  <c r="D115" i="1"/>
  <c r="D114" i="1"/>
  <c r="D113" i="1"/>
  <c r="D112" i="1"/>
  <c r="D111" i="1"/>
  <c r="D110" i="1"/>
  <c r="D102" i="1"/>
  <c r="D103" i="1"/>
  <c r="D105" i="1"/>
  <c r="D106" i="1"/>
  <c r="D101" i="1"/>
  <c r="D97" i="1"/>
  <c r="D96" i="1"/>
  <c r="D95" i="1"/>
  <c r="D94" i="1"/>
  <c r="D93" i="1"/>
  <c r="D91" i="1"/>
  <c r="D92" i="1"/>
  <c r="D90" i="1"/>
  <c r="D89" i="1"/>
  <c r="D88" i="1"/>
  <c r="F110" i="1" l="1"/>
  <c r="D35" i="11" s="1"/>
  <c r="F101" i="1"/>
  <c r="D34" i="11" s="1"/>
  <c r="F88" i="1"/>
  <c r="D33" i="11" s="1"/>
  <c r="G96" i="1"/>
  <c r="D84" i="1"/>
  <c r="D83" i="1"/>
  <c r="D82" i="1"/>
  <c r="D81" i="1"/>
  <c r="D80" i="1"/>
  <c r="D79" i="1"/>
  <c r="D78" i="1"/>
  <c r="D76" i="1"/>
  <c r="D77" i="1"/>
  <c r="D75" i="1"/>
  <c r="D71" i="1"/>
  <c r="D70" i="1"/>
  <c r="D69" i="1"/>
  <c r="D65" i="1"/>
  <c r="D64" i="1"/>
  <c r="D62" i="1"/>
  <c r="D63" i="1"/>
  <c r="D61" i="1"/>
  <c r="D59" i="1"/>
  <c r="D58" i="1"/>
  <c r="D57" i="1"/>
  <c r="D56" i="1"/>
  <c r="D55" i="1"/>
  <c r="D51" i="1"/>
  <c r="F51" i="1" s="1"/>
  <c r="D29" i="11" s="1"/>
  <c r="D48" i="1"/>
  <c r="D47" i="1"/>
  <c r="D46" i="1"/>
  <c r="E40" i="1"/>
  <c r="E41" i="1"/>
  <c r="E39" i="1"/>
  <c r="E38" i="1"/>
  <c r="E37" i="1"/>
  <c r="E42" i="1"/>
  <c r="E36" i="1"/>
  <c r="D32" i="1"/>
  <c r="D29" i="1"/>
  <c r="D30" i="1"/>
  <c r="D31" i="1"/>
  <c r="D25" i="11"/>
  <c r="D23" i="1"/>
  <c r="D22" i="1"/>
  <c r="D21" i="1"/>
  <c r="D20" i="1"/>
  <c r="F29" i="1" l="1"/>
  <c r="D26" i="11" s="1"/>
  <c r="F20" i="1"/>
  <c r="D24" i="11" s="1"/>
  <c r="F75" i="1"/>
  <c r="D32" i="11" s="1"/>
  <c r="F69" i="1"/>
  <c r="D31" i="11" s="1"/>
  <c r="F55" i="1"/>
  <c r="D30" i="11" s="1"/>
  <c r="G62" i="1"/>
  <c r="F46" i="1"/>
  <c r="D28" i="11" s="1"/>
  <c r="F36" i="1"/>
  <c r="D27" i="11" s="1"/>
  <c r="D22" i="11"/>
  <c r="F127" i="1" l="1"/>
  <c r="D23" i="11"/>
  <c r="D36" i="11" s="1"/>
  <c r="D38" i="11" s="1"/>
</calcChain>
</file>

<file path=xl/sharedStrings.xml><?xml version="1.0" encoding="utf-8"?>
<sst xmlns="http://schemas.openxmlformats.org/spreadsheetml/2006/main" count="344" uniqueCount="307">
  <si>
    <t>Puntaje</t>
  </si>
  <si>
    <t>TOTAL</t>
  </si>
  <si>
    <t>5.1.</t>
  </si>
  <si>
    <t>5.2.</t>
  </si>
  <si>
    <t>5.3.</t>
  </si>
  <si>
    <t>5.4.</t>
  </si>
  <si>
    <t>3.1.</t>
  </si>
  <si>
    <t>3.2.</t>
  </si>
  <si>
    <t>3.3.</t>
  </si>
  <si>
    <t>3.4.</t>
  </si>
  <si>
    <t>Sin reconocimiento</t>
  </si>
  <si>
    <t>1.3. Nivel II</t>
  </si>
  <si>
    <t>1.4. Nivel III</t>
  </si>
  <si>
    <t>1.2. Nivel I</t>
  </si>
  <si>
    <t>1.1. Candidato</t>
  </si>
  <si>
    <t>Categoría de reconocimiento del PTC</t>
  </si>
  <si>
    <t>Seleccione de la lista</t>
  </si>
  <si>
    <t>Profesor de Tiempo Completo integrante del Núcleo Académico Básico de un Programa de Posgrado reconocido en el Programa Nacional de Posgrados de Calidad (PNPC) de SEP-CONACYT (Máximo 100 puntos). El puntaje asignado se encuentra diferenciado en función de las categorías contempladas por CONACYT-SEP para los Programas de Posgrado reconocidos por el Programa Nacional de Posgrados de Calidad (PNPC)</t>
  </si>
  <si>
    <t xml:space="preserve">Profesor de Tiempo Completo como autor principal, de correspondencia o coautor de artículos publicados en revistas que se citen en la base de datos Scapus Elsevier y/o en el índice JRC (Journal Citation Reports) de Thomson Reuters (Máximo 150 puntos). </t>
  </si>
  <si>
    <r>
      <t xml:space="preserve">Autor principal o de correspondencia de artículos publicados en revista con factor de impacto de acuerdo al Science Citation Index de Thomson Reuters y que sea citado en la base de datos Scopus Elsevier y/o en el índice JCR (Journal Citation Reports) </t>
    </r>
    <r>
      <rPr>
        <b/>
        <sz val="12"/>
        <color theme="1"/>
        <rFont val="Arial"/>
        <family val="2"/>
      </rPr>
      <t>(50 puntos por artículo)</t>
    </r>
  </si>
  <si>
    <r>
      <rPr>
        <sz val="12"/>
        <color theme="1"/>
        <rFont val="Arial"/>
        <family val="2"/>
      </rPr>
      <t xml:space="preserve">Coautor de artículos publicados en revista con factor de impacto de acuerdo al Science Citation Index de Thomson Reuters y que sea citado en la base de datos de Scopus Elsevier y/o en el índice JCR </t>
    </r>
    <r>
      <rPr>
        <sz val="12"/>
        <color rgb="FF000000"/>
        <rFont val="Arial"/>
        <family val="2"/>
      </rPr>
      <t xml:space="preserve">(Journal Citation Reports) </t>
    </r>
    <r>
      <rPr>
        <sz val="12"/>
        <color theme="1"/>
        <rFont val="Arial"/>
        <family val="2"/>
      </rPr>
      <t xml:space="preserve"> </t>
    </r>
    <r>
      <rPr>
        <b/>
        <sz val="12"/>
        <color theme="1"/>
        <rFont val="Arial"/>
        <family val="2"/>
      </rPr>
      <t>(25 puntos por artículo)</t>
    </r>
  </si>
  <si>
    <r>
      <rPr>
        <sz val="12"/>
        <color theme="1"/>
        <rFont val="Arial"/>
        <family val="2"/>
      </rPr>
      <t xml:space="preserve">Autor principal o de correspondencia de artículos publicados en revista citada en la base de datos Scopus Elsevier </t>
    </r>
    <r>
      <rPr>
        <b/>
        <sz val="12"/>
        <color theme="1"/>
        <rFont val="Arial"/>
        <family val="2"/>
      </rPr>
      <t>(40 puntos por artículo)</t>
    </r>
  </si>
  <si>
    <r>
      <rPr>
        <sz val="12"/>
        <color theme="1"/>
        <rFont val="Arial"/>
        <family val="2"/>
      </rPr>
      <t xml:space="preserve">Coautor de artículos publicados en revista citada en la base de datos Scopus Elsevier </t>
    </r>
    <r>
      <rPr>
        <b/>
        <sz val="12"/>
        <color theme="1"/>
        <rFont val="Arial"/>
        <family val="2"/>
      </rPr>
      <t>(20 puntos por artículo)</t>
    </r>
  </si>
  <si>
    <r>
      <rPr>
        <sz val="12"/>
        <color rgb="FF000000"/>
        <rFont val="Arial"/>
        <family val="2"/>
      </rPr>
      <t xml:space="preserve">Integrante de un Cuerpo Académico con productividad colegiada con integrantes de su CA. </t>
    </r>
    <r>
      <rPr>
        <b/>
        <sz val="12"/>
        <color rgb="FF000000"/>
        <rFont val="Arial"/>
        <family val="2"/>
      </rPr>
      <t>(50 puntos para Cuerpos Académicos en Consolidación, 100 puntos para Cuerpos Académicos Consolidados)</t>
    </r>
  </si>
  <si>
    <t>No pertenece a CA</t>
  </si>
  <si>
    <t>4.1. CA en Consolidación</t>
  </si>
  <si>
    <t>4.2. CA Consolidado</t>
  </si>
  <si>
    <t>Cantidad</t>
  </si>
  <si>
    <t>Total</t>
  </si>
  <si>
    <t>4.1. y 4.2.</t>
  </si>
  <si>
    <t>Profesor de Tiempo Completo integrante de  un Cuerpo Académico (Máximo 100 puntos) El puntaje está diferenciado de acuerdo al grado de avance en el proceso de consolidación de los Cuerpos Académicos.</t>
  </si>
  <si>
    <t>Profesor de Tiempo Completo como responsable técnico o colaborador de un proyecto de investigación, de transferencia de tecnología o de vinculación (con sectores sociales, empresariales o gubernamentales) que cuenten con  financiamiento externo. (Máximo 100 puntos). El puntaje asignado estará en función de los dos niveles de responsabilidad y diferenciado por el monto del recurso obtenido.</t>
  </si>
  <si>
    <r>
      <rPr>
        <sz val="12"/>
        <color theme="1"/>
        <rFont val="Arial"/>
        <family val="2"/>
      </rPr>
      <t xml:space="preserve">Responsable técnico de proyecto con financiamiento de $100,000.00 a $500,000.00 </t>
    </r>
    <r>
      <rPr>
        <b/>
        <sz val="12"/>
        <color theme="1"/>
        <rFont val="Arial"/>
        <family val="2"/>
      </rPr>
      <t>(50 puntos)</t>
    </r>
    <r>
      <rPr>
        <sz val="12"/>
        <color theme="1"/>
        <rFont val="Arial"/>
        <family val="2"/>
      </rPr>
      <t xml:space="preserve"> </t>
    </r>
  </si>
  <si>
    <r>
      <rPr>
        <sz val="12"/>
        <color theme="1"/>
        <rFont val="Arial"/>
        <family val="2"/>
      </rPr>
      <t xml:space="preserve">Colaborador de proyecto con financiamiento de $100,000.00 a $500,000.00 </t>
    </r>
    <r>
      <rPr>
        <b/>
        <sz val="12"/>
        <color theme="1"/>
        <rFont val="Arial"/>
        <family val="2"/>
      </rPr>
      <t>(50 puntos)</t>
    </r>
    <r>
      <rPr>
        <sz val="12"/>
        <color theme="1"/>
        <rFont val="Arial"/>
        <family val="2"/>
      </rPr>
      <t xml:space="preserve"> </t>
    </r>
  </si>
  <si>
    <r>
      <rPr>
        <sz val="12"/>
        <color theme="1"/>
        <rFont val="Arial"/>
        <family val="2"/>
      </rPr>
      <t xml:space="preserve">Colaborador de proyecto con financiamiento de $100,000.00 a $500,000.00 </t>
    </r>
    <r>
      <rPr>
        <b/>
        <sz val="12"/>
        <color theme="1"/>
        <rFont val="Arial"/>
        <family val="2"/>
      </rPr>
      <t>(25 puntos)</t>
    </r>
    <r>
      <rPr>
        <sz val="12"/>
        <color theme="1"/>
        <rFont val="Arial"/>
        <family val="2"/>
      </rPr>
      <t xml:space="preserve"> </t>
    </r>
  </si>
  <si>
    <r>
      <rPr>
        <sz val="12"/>
        <color theme="1"/>
        <rFont val="Arial"/>
        <family val="2"/>
      </rPr>
      <t xml:space="preserve">Responsable técnico de proyecto con financiamiento de $100,000.00 a $500,000.00 </t>
    </r>
    <r>
      <rPr>
        <b/>
        <sz val="12"/>
        <color theme="1"/>
        <rFont val="Arial"/>
        <family val="2"/>
      </rPr>
      <t>(100 puntos)</t>
    </r>
    <r>
      <rPr>
        <sz val="12"/>
        <color theme="1"/>
        <rFont val="Arial"/>
        <family val="2"/>
      </rPr>
      <t xml:space="preserve"> </t>
    </r>
  </si>
  <si>
    <t>Profesor de Tiempo Completo con Certificación en un segundo idioma de los ofertados por la Universidad</t>
  </si>
  <si>
    <t>Para considerar como válida la certificación, la comision dictaminadora considerará el idioma, intrumento de evaluación y nivel requerido (Máximo 100 puntos)</t>
  </si>
  <si>
    <t>6.1.1.</t>
  </si>
  <si>
    <t>Inglés</t>
  </si>
  <si>
    <t>Idioma</t>
  </si>
  <si>
    <t>IELTS</t>
  </si>
  <si>
    <t>TOEFEL iBT</t>
  </si>
  <si>
    <t>TRINITY GESE</t>
  </si>
  <si>
    <t>TRINITY ISE</t>
  </si>
  <si>
    <t>6.5 - 8</t>
  </si>
  <si>
    <t>95 - 120</t>
  </si>
  <si>
    <t>10 - 11</t>
  </si>
  <si>
    <t>III</t>
  </si>
  <si>
    <t>C1</t>
  </si>
  <si>
    <t>V</t>
  </si>
  <si>
    <t>Nivel (Seleccione)</t>
  </si>
  <si>
    <t>Instrumento evaluador</t>
  </si>
  <si>
    <t>6.1.2.</t>
  </si>
  <si>
    <t>Francés</t>
  </si>
  <si>
    <t>Alemán</t>
  </si>
  <si>
    <t>Chino Mandarin</t>
  </si>
  <si>
    <t>6.1.3.</t>
  </si>
  <si>
    <t>6.1.4.</t>
  </si>
  <si>
    <t>DALF</t>
  </si>
  <si>
    <t>GOETHE-ZERTIFICAK</t>
  </si>
  <si>
    <t>HSK</t>
  </si>
  <si>
    <t>Patentes registradas ante el IMPI</t>
  </si>
  <si>
    <t>7.1.1.</t>
  </si>
  <si>
    <t>7.1.2.</t>
  </si>
  <si>
    <t>7.1.3.</t>
  </si>
  <si>
    <t>Profesor de Tiempo Completo que haya realizado estancias posdoctorales o años sabáticos autorizados a través de las convocatorias SEP o CONACYT</t>
  </si>
  <si>
    <t>Seleccione</t>
  </si>
  <si>
    <t>Profesor de Tiempo Completo que haya participado en comisiones de gestión académica como evaluador de convocatorias emitidas por la SEP y/o CONACYT, como responsable o colaborador en los procesos de acreditación por parte de instancias externas o como responsable de proyectos de cátedras y estancias posdoctorales y sabáticas.</t>
  </si>
  <si>
    <r>
      <t xml:space="preserve">Solicitudes de ingreso o renovación del reconocimiento de Perfil PRODEP </t>
    </r>
    <r>
      <rPr>
        <b/>
        <sz val="11"/>
        <color rgb="FF252525"/>
        <rFont val="Arial"/>
        <family val="2"/>
      </rPr>
      <t>(5 puntos por solicitud)</t>
    </r>
  </si>
  <si>
    <r>
      <t xml:space="preserve">Solicitudes de ingreso o cambio de estatus de Cuerpos Académicos  </t>
    </r>
    <r>
      <rPr>
        <b/>
        <sz val="11"/>
        <color rgb="FF252525"/>
        <rFont val="Arial"/>
        <family val="2"/>
      </rPr>
      <t>(10 puntos por solicitud)</t>
    </r>
  </si>
  <si>
    <r>
      <t xml:space="preserve">Solicitudes de becas, estancias posdoctorales y años sabáticos PRODEP o CONACYT nacionales y para el extranjero </t>
    </r>
    <r>
      <rPr>
        <b/>
        <sz val="11"/>
        <color rgb="FF252525"/>
        <rFont val="Arial"/>
        <family val="2"/>
      </rPr>
      <t>(5 puntos por solicitud)</t>
    </r>
  </si>
  <si>
    <r>
      <t xml:space="preserve">Solicitudes de ingreso o permanencia en el Sistema Nacional de Investigadores </t>
    </r>
    <r>
      <rPr>
        <b/>
        <sz val="11"/>
        <color rgb="FF252525"/>
        <rFont val="Arial"/>
        <family val="2"/>
      </rPr>
      <t>(10 puntos por solicitud)</t>
    </r>
  </si>
  <si>
    <r>
      <t xml:space="preserve">Convocatorias para financiamiento de proyectos de investigación y transferencia de tecnología en sus diferentes modalidades. (SEP y CONACYT) </t>
    </r>
    <r>
      <rPr>
        <b/>
        <sz val="11"/>
        <color rgb="FF252525"/>
        <rFont val="Arial"/>
        <family val="2"/>
      </rPr>
      <t>(25 puntos por proyecto)</t>
    </r>
  </si>
  <si>
    <r>
      <t>Programa de Fortalecimiento de la Calidad en Instituciones Educativas</t>
    </r>
    <r>
      <rPr>
        <sz val="11"/>
        <color rgb="FF252525"/>
        <rFont val="Arial"/>
        <family val="2"/>
      </rPr>
      <t xml:space="preserve"> </t>
    </r>
    <r>
      <rPr>
        <b/>
        <sz val="11"/>
        <color rgb="FF252525"/>
        <rFont val="Arial"/>
        <family val="2"/>
      </rPr>
      <t>(100 puntos por Institución de Educación Superior)</t>
    </r>
  </si>
  <si>
    <r>
      <t xml:space="preserve">Solicitudes de repatriación de becarios </t>
    </r>
    <r>
      <rPr>
        <b/>
        <sz val="11"/>
        <color rgb="FF252525"/>
        <rFont val="Arial"/>
        <family val="2"/>
      </rPr>
      <t>(cinco puntos por institución)</t>
    </r>
  </si>
  <si>
    <r>
      <t xml:space="preserve">Proyectos  aprobados al PTC para la incorporación de investigadores a través de las convocatorias de Cátedras de Jóvenes Investigadores del CONACYT </t>
    </r>
    <r>
      <rPr>
        <b/>
        <sz val="11"/>
        <color rgb="FF252525"/>
        <rFont val="Arial"/>
        <family val="2"/>
      </rPr>
      <t>(50 puntos por cátedra autorizada)</t>
    </r>
  </si>
  <si>
    <r>
      <t xml:space="preserve">Proyectos aprobados al PTC para la incorporación de estudiantes o profesores a la institución a través de estancias posdoctorales o sabáticas </t>
    </r>
    <r>
      <rPr>
        <b/>
        <sz val="11"/>
        <color rgb="FF252525"/>
        <rFont val="Arial"/>
        <family val="2"/>
      </rPr>
      <t>(50 puntos por estancia autorizada)</t>
    </r>
  </si>
  <si>
    <t>9.1.1.</t>
  </si>
  <si>
    <t>9.1.2.</t>
  </si>
  <si>
    <t>9.1.3.</t>
  </si>
  <si>
    <t>9.1.4.</t>
  </si>
  <si>
    <t>9.1.5.</t>
  </si>
  <si>
    <t>9.1.6.</t>
  </si>
  <si>
    <t>9.1.7.</t>
  </si>
  <si>
    <t>9.1.9.</t>
  </si>
  <si>
    <t>9.1.10.</t>
  </si>
  <si>
    <t>Participación como evaluador en:</t>
  </si>
  <si>
    <r>
      <t xml:space="preserve">PTC como responsable o colaborador de los procesos de acreditación de programas educativos.  </t>
    </r>
    <r>
      <rPr>
        <b/>
        <sz val="11"/>
        <color rgb="FF252525"/>
        <rFont val="Arial"/>
        <family val="2"/>
      </rPr>
      <t>(Responsable 50 puntos)</t>
    </r>
  </si>
  <si>
    <r>
      <t xml:space="preserve">PTC como colaborador de los procesos de acreditación de programas educativos.  </t>
    </r>
    <r>
      <rPr>
        <b/>
        <sz val="11"/>
        <color rgb="FF252525"/>
        <rFont val="Arial"/>
        <family val="2"/>
      </rPr>
      <t>(Colaborador 25 puntos)</t>
    </r>
  </si>
  <si>
    <t>Profesor de Tiempo Completo con impacto en los indicadores relacionados con la internacionalización de los programas educativos.</t>
  </si>
  <si>
    <t>9.1.8.1.</t>
  </si>
  <si>
    <t>9.1.8.2.</t>
  </si>
  <si>
    <t>Se considerará  la participación de los PTC en la impartición de cursos en un segundo idioma debidamente registrado en el SEGA, la tutoría o asesoría académica de estudiantes de la Universidad que hayan realizado movilidad académica nacional o internacional y la asesoría académica a estudiantes nacionales o extranjeros que hayan realizado una estancia mínima de dos meses y máxima de un semestre en la Universidad con las características y puntajes descritos en el cuadro siguiente: (100 puntos máximo)</t>
  </si>
  <si>
    <t>10.1.1.</t>
  </si>
  <si>
    <t>10.1.2.</t>
  </si>
  <si>
    <t>10.1.3.</t>
  </si>
  <si>
    <r>
      <t xml:space="preserve">Impartición de materias en un segundo idioma en alguno de los programas educativos de nivel licenciatura o posgrado de la Universidad a excepción de la Licenciatura en Lengua Inglesa, siempre y cuando el PTC cuente con la certificación correspondiente. </t>
    </r>
    <r>
      <rPr>
        <b/>
        <sz val="11"/>
        <color theme="1"/>
        <rFont val="Arial"/>
        <family val="2"/>
      </rPr>
      <t>(50 puntos por curso)</t>
    </r>
  </si>
  <si>
    <r>
      <t xml:space="preserve">Haber fungido como tutor o asesor académico de estudiantes de la Universidad en movilidad académica de nivel licenciatura o posgrado en IES nacionales o extranjeras. </t>
    </r>
    <r>
      <rPr>
        <b/>
        <sz val="11"/>
        <color theme="1"/>
        <rFont val="Arial"/>
        <family val="2"/>
      </rPr>
      <t>(10 puntos por estudiante)</t>
    </r>
  </si>
  <si>
    <t>Profesor de Tiempo Completo con impacto en los indicadores de tasa de retención, egreso y titulación de estudiantes de licenciatura y/o posgrado.</t>
  </si>
  <si>
    <t>Se considerará  la participación del PTC en su carácter de tutor o asesor académico con las condicionantes y puntajes descritos en el cuadro siguiente: (150 puntos máximo)</t>
  </si>
  <si>
    <t>11.1.1</t>
  </si>
  <si>
    <t>11.1.2</t>
  </si>
  <si>
    <t>11.1.3</t>
  </si>
  <si>
    <t>11.1.4</t>
  </si>
  <si>
    <t>11.1.5</t>
  </si>
  <si>
    <t>11.1.6.</t>
  </si>
  <si>
    <t>11.1.7.</t>
  </si>
  <si>
    <t>11.1.8.</t>
  </si>
  <si>
    <t>11.1.9.</t>
  </si>
  <si>
    <t>11.1.10.</t>
  </si>
  <si>
    <r>
      <t>Mejoramiento de la tasa de retención en licenciatura:</t>
    </r>
    <r>
      <rPr>
        <sz val="11"/>
        <color theme="1"/>
        <rFont val="Arial"/>
        <family val="2"/>
      </rPr>
      <t xml:space="preserve"> Cuando el alumno haya superado el tercer semestre de su carrera sin causar baja del programa. </t>
    </r>
    <r>
      <rPr>
        <b/>
        <sz val="11"/>
        <color theme="1"/>
        <rFont val="Arial"/>
        <family val="2"/>
      </rPr>
      <t>(10 puntos por alumno)</t>
    </r>
  </si>
  <si>
    <r>
      <t>Mejoramiento de la tasa de egreso de licenciatura:</t>
    </r>
    <r>
      <rPr>
        <sz val="11"/>
        <color theme="1"/>
        <rFont val="Arial"/>
        <family val="2"/>
      </rPr>
      <t xml:space="preserve"> Cuando el alumno se haya graduado con su cohorte generacional. </t>
    </r>
    <r>
      <rPr>
        <b/>
        <sz val="11"/>
        <color theme="1"/>
        <rFont val="Arial"/>
        <family val="2"/>
      </rPr>
      <t>(10 puntos por alumno)</t>
    </r>
  </si>
  <si>
    <r>
      <t>Mejoramiento de la tasa de titulación de licenciatura:</t>
    </r>
    <r>
      <rPr>
        <sz val="11"/>
        <color theme="1"/>
        <rFont val="Arial"/>
        <family val="2"/>
      </rPr>
      <t xml:space="preserve"> Cuando el egresado se haya titulado dentro de un periodo máximo de un año contabilizado a partir de la fecha de egreso de su cohorte generacional. </t>
    </r>
    <r>
      <rPr>
        <b/>
        <sz val="11"/>
        <color theme="1"/>
        <rFont val="Arial"/>
        <family val="2"/>
      </rPr>
      <t>(10 puntos por egresado titulado)</t>
    </r>
  </si>
  <si>
    <r>
      <t>Mejoramiento de la tasa de titulación de licenciatura:</t>
    </r>
    <r>
      <rPr>
        <sz val="11"/>
        <color theme="1"/>
        <rFont val="Arial"/>
        <family val="2"/>
      </rPr>
      <t xml:space="preserve"> Cuando el egresado se haya graduado con su cohorte generacional y haya presentado el Examen General de Egreso de Licenciatura (EGEL) de CENEVAL con una </t>
    </r>
    <r>
      <rPr>
        <b/>
        <sz val="11"/>
        <color theme="1"/>
        <rFont val="Arial"/>
        <family val="2"/>
      </rPr>
      <t>calificación de sobresaliente</t>
    </r>
    <r>
      <rPr>
        <sz val="11"/>
        <color theme="1"/>
        <rFont val="Arial"/>
        <family val="2"/>
      </rPr>
      <t xml:space="preserve">. </t>
    </r>
    <r>
      <rPr>
        <b/>
        <sz val="11"/>
        <color theme="1"/>
        <rFont val="Arial"/>
        <family val="2"/>
      </rPr>
      <t>(20 puntos por egresado)</t>
    </r>
  </si>
  <si>
    <r>
      <t>Mejoramiento de la tasa de titulación de licenciatura:</t>
    </r>
    <r>
      <rPr>
        <sz val="11"/>
        <color theme="1"/>
        <rFont val="Arial"/>
        <family val="2"/>
      </rPr>
      <t xml:space="preserve"> Cuando el egresado se haya graduado con su cohorte generacional y  haya obtenido una doble titulación. </t>
    </r>
    <r>
      <rPr>
        <b/>
        <sz val="11"/>
        <color theme="1"/>
        <rFont val="Arial"/>
        <family val="2"/>
      </rPr>
      <t>(20 puntos por egresado con doble titulación)</t>
    </r>
  </si>
  <si>
    <r>
      <t>Mejoramiento de la tasa de egreso de maestría:</t>
    </r>
    <r>
      <rPr>
        <sz val="11"/>
        <color theme="1"/>
        <rFont val="Arial"/>
        <family val="2"/>
      </rPr>
      <t xml:space="preserve"> Cuando el alumno se haya graduado  en un periodo máximo de dos años </t>
    </r>
    <r>
      <rPr>
        <b/>
        <sz val="11"/>
        <color theme="1"/>
        <rFont val="Arial"/>
        <family val="2"/>
      </rPr>
      <t>(15 puntos por alumno)</t>
    </r>
  </si>
  <si>
    <r>
      <t>Mejoramiento de la tasa de titulación de maestría:</t>
    </r>
    <r>
      <rPr>
        <sz val="11"/>
        <color theme="1"/>
        <rFont val="Arial"/>
        <family val="2"/>
      </rPr>
      <t xml:space="preserve"> Cuando el egresado  se haya titulado dentro de un periodo máximo de 2.5 años contabilizados a partir de la fecha de ingreso al programa. </t>
    </r>
    <r>
      <rPr>
        <b/>
        <sz val="11"/>
        <color theme="1"/>
        <rFont val="Arial"/>
        <family val="2"/>
      </rPr>
      <t>(15 puntos por egresado titulado)</t>
    </r>
  </si>
  <si>
    <r>
      <t>Mejoramiento de la tasa de egreso de doctorado:</t>
    </r>
    <r>
      <rPr>
        <sz val="11"/>
        <color theme="1"/>
        <rFont val="Arial"/>
        <family val="2"/>
      </rPr>
      <t xml:space="preserve"> Cuando el alumno se haya graduado en tres o cuatro años, contabilizados a partir de la fecha de ingreso al programa, dependiendo de la duración oficial del mismo </t>
    </r>
    <r>
      <rPr>
        <b/>
        <sz val="11"/>
        <color theme="1"/>
        <rFont val="Arial"/>
        <family val="2"/>
      </rPr>
      <t>(25 puntos por alumno)</t>
    </r>
  </si>
  <si>
    <r>
      <t>Mejoramiento de la tasa de titulación de doctorado:</t>
    </r>
    <r>
      <rPr>
        <sz val="11"/>
        <color theme="1"/>
        <rFont val="Arial"/>
        <family val="2"/>
      </rPr>
      <t xml:space="preserve"> Cuando el egresado se haya titulado dentro de un periodo máximo de 3.5 ó 4.5 años, contabilizados a partir de la fecha de ingreso al mismo, dependiendo de la duración oficial del programa. </t>
    </r>
    <r>
      <rPr>
        <b/>
        <sz val="11"/>
        <color theme="1"/>
        <rFont val="Arial"/>
        <family val="2"/>
      </rPr>
      <t>(50 puntos por alumno)</t>
    </r>
  </si>
  <si>
    <r>
      <t>Mejoramiento de la tasa de titulación de posgrado:</t>
    </r>
    <r>
      <rPr>
        <sz val="11"/>
        <color theme="1"/>
        <rFont val="Arial"/>
        <family val="2"/>
      </rPr>
      <t xml:space="preserve"> Cuando el egresado se haya graduado en un periodo máximo de 2.5 años para maestría y de 3.5 ó 4.5 años del doctorado, según la duración oficial del programa, y que haya obtenido una doble titulación. </t>
    </r>
    <r>
      <rPr>
        <b/>
        <sz val="11"/>
        <color theme="1"/>
        <rFont val="Arial"/>
        <family val="2"/>
      </rPr>
      <t>(25 puntos por egresado con doble titulación)</t>
    </r>
  </si>
  <si>
    <t>PTC con participación como tutor o asesor académico con impacto en:</t>
  </si>
  <si>
    <t>PTC con participación en:</t>
  </si>
  <si>
    <t>Profesor de Tiempo Completo con impacto en los indicadores de pertinencia de los programas educativos.</t>
  </si>
  <si>
    <t>Se considerará la participación del PTC como responsable o colaborador de estudios de seguimiento de egresados y empleadores, en estudios de mercado que coadyuven a la fundamentación de la pertinencia para la oferta de nuevos programas educativos y, en su caso, en su carácter de asesor con las condicionantes y puntajes descritos en el cuadro siguiente: (150 puntos máximo)</t>
  </si>
  <si>
    <t>PTC con participación en los indicadores de pertinencia de los programas educativos con acciones y resultados específicos en:</t>
  </si>
  <si>
    <t>12.1.1.</t>
  </si>
  <si>
    <r>
      <t>PTC como responsable o colaborador en estudios de seguimiento de egresados y empleadores:</t>
    </r>
    <r>
      <rPr>
        <sz val="11"/>
        <color theme="1"/>
        <rFont val="Arial"/>
        <family val="2"/>
      </rPr>
      <t xml:space="preserve"> Cuando los resultados de seguimiento de egresados y empleadores hayan sido considerados en la reestructuración o rediseño de los programas educativos vigentes tanto de nivel licenciatura como de posgrado. </t>
    </r>
    <r>
      <rPr>
        <b/>
        <sz val="11"/>
        <color theme="1"/>
        <rFont val="Arial"/>
        <family val="2"/>
      </rPr>
      <t>(50 puntos para el PTC responsable, 10 puntos como colaborador)</t>
    </r>
  </si>
  <si>
    <t>12.1.2.</t>
  </si>
  <si>
    <r>
      <t>PTC como responsable o colaborador en estudios de mercado para nueva oferta educativa:</t>
    </r>
    <r>
      <rPr>
        <sz val="11"/>
        <color theme="1"/>
        <rFont val="Arial"/>
        <family val="2"/>
      </rPr>
      <t xml:space="preserve"> Cuando los estudios de mercado constituyan la base para documentar la pertinencia de un programa como parte de la nueva oferta educativa de nivel licenciatura o posgrado. </t>
    </r>
    <r>
      <rPr>
        <b/>
        <sz val="11"/>
        <color theme="1"/>
        <rFont val="Arial"/>
        <family val="2"/>
      </rPr>
      <t>(50 puntos para el PTC responsable, 10 puntos como colaborador)</t>
    </r>
  </si>
  <si>
    <t>12.1.3.</t>
  </si>
  <si>
    <r>
      <t>PTC con impacto en los programas de prácticas profesionales:</t>
    </r>
    <r>
      <rPr>
        <sz val="11"/>
        <color theme="1"/>
        <rFont val="Arial"/>
        <family val="2"/>
      </rPr>
      <t xml:space="preserve"> Cuando el alumno asesorado por el PTC reciba un reconocimiento oficial por parte de la instancia receptora donde quede de manifiesto que el programa de prácticas profesionales desarrollado impactó de manera significativa en las funciones administrativas, técnicas o de carácter social que se desarrollan en la institución. </t>
    </r>
    <r>
      <rPr>
        <b/>
        <sz val="11"/>
        <color theme="1"/>
        <rFont val="Arial"/>
        <family val="2"/>
      </rPr>
      <t>(10 puntos por alumno de prácticas profesionales reconocido por su desempeño)</t>
    </r>
  </si>
  <si>
    <t>12.1.4.</t>
  </si>
  <si>
    <r>
      <t>PTC con impacto en los programas de prácticas profesionales:</t>
    </r>
    <r>
      <rPr>
        <sz val="11"/>
        <color theme="1"/>
        <rFont val="Arial"/>
        <family val="2"/>
      </rPr>
      <t xml:space="preserve"> Cuando el alumno asesorado por el PTC obtenga como resultado de su desempeño durante sus prácticas profesionales un empleo formal en la instancia receptora. </t>
    </r>
    <r>
      <rPr>
        <b/>
        <sz val="11"/>
        <color theme="1"/>
        <rFont val="Arial"/>
        <family val="2"/>
      </rPr>
      <t>(25 puntos por alumno con empleo formal)</t>
    </r>
  </si>
  <si>
    <t>12.1.5.</t>
  </si>
  <si>
    <r>
      <t>PTC con impacto en los programas de servicio social:</t>
    </r>
    <r>
      <rPr>
        <sz val="11"/>
        <color theme="1"/>
        <rFont val="Arial"/>
        <family val="2"/>
      </rPr>
      <t xml:space="preserve"> Cuando el alumno o brigada de alumnos asesorados por el PTC reciban un reconocimiento oficial por parte de la instancia receptora donde quede de manifiesto que el programa de Servicio Social desarrollado impactó de manera significativa en las funciones administrativas, técnicas o de carácter social que se desarrollan en la institución.</t>
    </r>
    <r>
      <rPr>
        <b/>
        <sz val="11"/>
        <color theme="1"/>
        <rFont val="Arial"/>
        <family val="2"/>
      </rPr>
      <t xml:space="preserve"> (10 puntos por alumno o brigada de Servicio Social reconocidos por su desempeño)</t>
    </r>
  </si>
  <si>
    <t>12.1.6.</t>
  </si>
  <si>
    <r>
      <t>PTC con impacto en los programas de servicio social:</t>
    </r>
    <r>
      <rPr>
        <sz val="11"/>
        <color theme="1"/>
        <rFont val="Arial"/>
        <family val="2"/>
      </rPr>
      <t xml:space="preserve"> Cuando el alumno o brigada de alumnos asesorados por el PTC obtengan como resultado de su desempeño durante su servicio social un empleo formal en la instancia receptora. </t>
    </r>
    <r>
      <rPr>
        <b/>
        <sz val="11"/>
        <color theme="1"/>
        <rFont val="Arial"/>
        <family val="2"/>
      </rPr>
      <t>(25 puntos por alumno en lo individual o como parte de una brigada con empleo formal)</t>
    </r>
  </si>
  <si>
    <t>12.1.7.</t>
  </si>
  <si>
    <r>
      <t>PTC con impacto en los programas de emprendedurismo como una alternativa de autoempleo:</t>
    </r>
    <r>
      <rPr>
        <sz val="11"/>
        <color theme="1"/>
        <rFont val="Arial"/>
        <family val="2"/>
      </rPr>
      <t xml:space="preserve"> Cuando el alumno o equipo de alumnos asesorados por el PTC obtengan como resultado de su proyecto emprendedor la constitución formal de una empresa </t>
    </r>
    <r>
      <rPr>
        <b/>
        <sz val="11"/>
        <color theme="1"/>
        <rFont val="Arial"/>
        <family val="2"/>
      </rPr>
      <t>(150 puntos por empresa formal constituida a partir del programa de emprendedurismo)</t>
    </r>
  </si>
  <si>
    <t>12.1.8.</t>
  </si>
  <si>
    <r>
      <t>PTC con impacto en la incorporación de egresados al campo laboral en su área profesional:</t>
    </r>
    <r>
      <rPr>
        <sz val="11"/>
        <color theme="1"/>
        <rFont val="Arial"/>
        <family val="2"/>
      </rPr>
      <t xml:space="preserve"> Cuando el egresado que habiendo sido asesorado por el PTC en prácticas profesionales, servicio social, programa de emprendedurismo, estudio de caso, tesina o tesis logre su incorporación a un empleo formal en su área profesional o de formación a nivel posgrado </t>
    </r>
    <r>
      <rPr>
        <b/>
        <sz val="11"/>
        <color theme="1"/>
        <rFont val="Arial"/>
        <family val="2"/>
      </rPr>
      <t>(25 puntos por alumno con empleo formal en su área profesional)</t>
    </r>
  </si>
  <si>
    <t>Seleccione / Cantidad</t>
  </si>
  <si>
    <t>Sin participación</t>
  </si>
  <si>
    <t>Responsable</t>
  </si>
  <si>
    <t>Colaborador</t>
  </si>
  <si>
    <t>12.1.9.1.</t>
  </si>
  <si>
    <t>12.1.9.2.</t>
  </si>
  <si>
    <r>
      <t>PTC con impacto en la incorporación de egresados en programas de posgrado reconocidos por el PNPC:</t>
    </r>
    <r>
      <rPr>
        <sz val="11"/>
        <color theme="1"/>
        <rFont val="Arial"/>
        <family val="2"/>
      </rPr>
      <t xml:space="preserve"> Cuando el egresado que habiendo sido asesorado por el PTC en estudio de caso, tesina o tesis, logre su aceptación en un programa de posgrado reconocido por el Programa Nacional de Posgrados de Calidad (PNPC) de SEP-CONACYT.  </t>
    </r>
    <r>
      <rPr>
        <b/>
        <sz val="11"/>
        <color theme="1"/>
        <rFont val="Arial"/>
        <family val="2"/>
      </rPr>
      <t>(25 puntos por egresado incorporado a una especialidad médica o maestría).</t>
    </r>
  </si>
  <si>
    <r>
      <t>PTC con impacto en la incorporación de egresados en programas de posgrado reconocidos por el PNPC:</t>
    </r>
    <r>
      <rPr>
        <sz val="11"/>
        <color theme="1"/>
        <rFont val="Arial"/>
        <family val="2"/>
      </rPr>
      <t xml:space="preserve"> Cuando el egresado que habiendo sido asesorado por el PTC en estudio de caso, tesina o tesis, logre su aceptación en un programa de posgrado reconocido por el Programa Nacional de Posgrados de Calidad (PNPC) de SEP-CONACYT.  (</t>
    </r>
    <r>
      <rPr>
        <b/>
        <sz val="11"/>
        <color theme="1"/>
        <rFont val="Arial"/>
        <family val="2"/>
      </rPr>
      <t>50 puntos por egresado incorporado a un programa de doctorado).</t>
    </r>
  </si>
  <si>
    <t>Profesor de Tiempo Completo con impacto en el uso de tecnologías de información y comunicaciones. (máximo 100 puntos). El puntaje asignado estará en función del nivel de responsabilidad (1. Responsable de proyecto, 2. Colaborador como analista, diseñador, programador o implementador).</t>
  </si>
  <si>
    <t>Se considerará la participación del PTC en su carácter de: 1. Responsable de proyecto, 2. Colaborador analista, diseñador, programador o implementador</t>
  </si>
  <si>
    <t>PTC con participación en el desarrollo de software de aplicación, para cualquier plataforma, con impacto en:</t>
  </si>
  <si>
    <t>13.1.1.</t>
  </si>
  <si>
    <r>
      <t xml:space="preserve">PTC con desarrollo de software de aplicación, para cualquier plataforma, orientados a la divulgación académica, científica y de difusión de la cultura. </t>
    </r>
    <r>
      <rPr>
        <sz val="11"/>
        <color theme="1"/>
        <rFont val="Arial"/>
        <family val="2"/>
      </rPr>
      <t xml:space="preserve">Los proyectos deben estar orientados a la creación y/o fortalecimiento de repositorios para la divulgación de materiales didácticos, de la productividad científica a través de la digitalización de resultados de trabajos de investigación y difusión del arte y la cultura </t>
    </r>
    <r>
      <rPr>
        <b/>
        <sz val="11"/>
        <color theme="1"/>
        <rFont val="Arial"/>
        <family val="2"/>
      </rPr>
      <t>(PTC responsable 50 puntos, colaborador 25 puntos)</t>
    </r>
  </si>
  <si>
    <t>13.1.2.</t>
  </si>
  <si>
    <r>
      <t xml:space="preserve">PTC con desarrollo de software de aplicación, para cualquier plataforma, orientado a la gestión y administración escolar. </t>
    </r>
    <r>
      <rPr>
        <sz val="11"/>
        <color theme="1"/>
        <rFont val="Arial"/>
        <family val="2"/>
      </rPr>
      <t xml:space="preserve">Los proyectos deben de estar orientados al fortalecimiento de los sistemas informáticos de la Universidad que hagan más eficientes los tiempos de respuesta a los usuarios, simplifiquen los procesos y apoyen a la adecuada administración de recursos. </t>
    </r>
    <r>
      <rPr>
        <b/>
        <sz val="11"/>
        <color theme="1"/>
        <rFont val="Arial"/>
        <family val="2"/>
      </rPr>
      <t>(PTC responsable 50 puntos, colaborador 25 puntos)</t>
    </r>
  </si>
  <si>
    <t>13.1.3.</t>
  </si>
  <si>
    <r>
      <t>PTC con desarrollo de software de aplicación, para cualquier plataforma, que favorezcan los ambientes de aprendizaje.</t>
    </r>
    <r>
      <rPr>
        <sz val="11"/>
        <color theme="1"/>
        <rFont val="Arial"/>
        <family val="2"/>
      </rPr>
      <t xml:space="preserve"> Los proyectos deben de estar orientados al desarrollo e implementación de portafolios electrónicos para demostrar el dominio de las competencias básicas, profesionales y específicas de los estudiantes universitarios.  </t>
    </r>
    <r>
      <rPr>
        <b/>
        <sz val="11"/>
        <color theme="1"/>
        <rFont val="Arial"/>
        <family val="2"/>
      </rPr>
      <t>(PTC responsable 50 puntos, colaborador 25 puntos)</t>
    </r>
  </si>
  <si>
    <t>13.1.4.</t>
  </si>
  <si>
    <t>13.1.5.</t>
  </si>
  <si>
    <r>
      <t xml:space="preserve">PTC con desarrollo de software de aplicación, para cualquier plataforma, en apoyo a la innovación educativa. </t>
    </r>
    <r>
      <rPr>
        <sz val="11"/>
        <color theme="1"/>
        <rFont val="Arial"/>
        <family val="2"/>
      </rPr>
      <t xml:space="preserve">Los proyectos deben estar orientados al fortalecimiento de la plataforma educativa virtual institucional, los ambientes virtuales de aprendizaje y las modalidades educativas no convencionales. </t>
    </r>
    <r>
      <rPr>
        <b/>
        <sz val="11"/>
        <color theme="1"/>
        <rFont val="Arial"/>
        <family val="2"/>
      </rPr>
      <t>(PTC responsable 50 puntos, colaborador 25 puntos)</t>
    </r>
  </si>
  <si>
    <t>13.1.6.</t>
  </si>
  <si>
    <r>
      <t xml:space="preserve">PTC con desarrollo de software de aplicación, para cualquier plataforma, requerido por los sectores educativo, social, empresarial o gubernamental. </t>
    </r>
    <r>
      <rPr>
        <sz val="11"/>
        <color theme="1"/>
        <rFont val="Arial"/>
        <family val="2"/>
      </rPr>
      <t>Los proyectos deben de estar orientados a dar respuesta a la demanda de sectores externos a la Universidad y su desarrollo e implementación deberá realizarse en el marco de un convenio de colaboración donde la parte demandante del software, aporte los recursos financieros requeridos para tal fin.</t>
    </r>
    <r>
      <rPr>
        <b/>
        <sz val="11"/>
        <color theme="1"/>
        <rFont val="Arial"/>
        <family val="2"/>
      </rPr>
      <t xml:space="preserve"> (PTC responsable 50 puntos, colaborador 25 puntos)</t>
    </r>
  </si>
  <si>
    <t>Profesor de Tiempo Completo con impacto en los indicadores de responsabilidad social universitaria (inclusión, equidad, e impulso y promoción a la cultura de la legalidad).</t>
  </si>
  <si>
    <t>Se considerará  la participación del PTC en su carácter de tutor o asesor académico (100 puntos máximo)</t>
  </si>
  <si>
    <t>PTC con participación como tutor o asesor académico de alumnos de origen indígena, con discapacidad o con vulnerabilidad social o económica y haya contribuido al:</t>
  </si>
  <si>
    <t>14.1.1.</t>
  </si>
  <si>
    <r>
      <t>Mejoramiento de la tasa de retención en licenciatura:</t>
    </r>
    <r>
      <rPr>
        <sz val="11"/>
        <color theme="1"/>
        <rFont val="Arial"/>
        <family val="2"/>
      </rPr>
      <t xml:space="preserve"> Cuando el alumno haya superado el tercer semestre de su carrera sin causar baja del programa. </t>
    </r>
    <r>
      <rPr>
        <b/>
        <sz val="11"/>
        <color theme="1"/>
        <rFont val="Arial"/>
        <family val="2"/>
      </rPr>
      <t>(25 puntos por alumno)</t>
    </r>
  </si>
  <si>
    <t>14.1.2.</t>
  </si>
  <si>
    <r>
      <t>Mejoramiento de la tasa de egreso de licenciatura:</t>
    </r>
    <r>
      <rPr>
        <sz val="11"/>
        <color theme="1"/>
        <rFont val="Arial"/>
        <family val="2"/>
      </rPr>
      <t xml:space="preserve"> Cuando el alumno se haya graduado con su cohorte generacional. </t>
    </r>
    <r>
      <rPr>
        <b/>
        <sz val="11"/>
        <color theme="1"/>
        <rFont val="Arial"/>
        <family val="2"/>
      </rPr>
      <t>(25 puntos por alumno)</t>
    </r>
  </si>
  <si>
    <t>14.1.3.</t>
  </si>
  <si>
    <r>
      <t>Mejoramiento de la tasa de titulación de licenciatura:</t>
    </r>
    <r>
      <rPr>
        <sz val="11"/>
        <color theme="1"/>
        <rFont val="Arial"/>
        <family val="2"/>
      </rPr>
      <t xml:space="preserve"> Cuando el egresado se haya titulado dentro de un periodo máximo de un año contabilizado a partir de la fecha de egreso de su cohorte generacional. </t>
    </r>
    <r>
      <rPr>
        <b/>
        <sz val="11"/>
        <color theme="1"/>
        <rFont val="Arial"/>
        <family val="2"/>
      </rPr>
      <t>(50 puntos por egresado titulado)</t>
    </r>
  </si>
  <si>
    <t>14.1.4.</t>
  </si>
  <si>
    <r>
      <t>Mejoramiento de la tasa de titulación de licenciatura:</t>
    </r>
    <r>
      <rPr>
        <sz val="11"/>
        <color theme="1"/>
        <rFont val="Arial"/>
        <family val="2"/>
      </rPr>
      <t xml:space="preserve"> Cuando el egresado se haya graduado con su cohorte generacional y haya presentado el Examen General de Egreso de Licenciatura (EGEL) de CENEVAL con una calificación de sobresaliente. </t>
    </r>
    <r>
      <rPr>
        <b/>
        <sz val="11"/>
        <color theme="1"/>
        <rFont val="Arial"/>
        <family val="2"/>
      </rPr>
      <t>(50 puntos por egresado)</t>
    </r>
  </si>
  <si>
    <t>14.1.5.</t>
  </si>
  <si>
    <r>
      <t>Mejoramiento de la tasa de titulación de licenciatura:</t>
    </r>
    <r>
      <rPr>
        <sz val="11"/>
        <color theme="1"/>
        <rFont val="Arial"/>
        <family val="2"/>
      </rPr>
      <t xml:space="preserve"> Cuando el egresado se haya graduado con su cohorte generacional y haya obtenido una doble titulación. </t>
    </r>
    <r>
      <rPr>
        <b/>
        <sz val="11"/>
        <color theme="1"/>
        <rFont val="Arial"/>
        <family val="2"/>
      </rPr>
      <t>(50 puntos por egresado con doble titulación)</t>
    </r>
  </si>
  <si>
    <t>14.1.6.</t>
  </si>
  <si>
    <r>
      <t>Mejoramiento de la tasa de egreso de maestría:</t>
    </r>
    <r>
      <rPr>
        <sz val="11"/>
        <color theme="1"/>
        <rFont val="Arial"/>
        <family val="2"/>
      </rPr>
      <t xml:space="preserve"> Cuando el alumno se haya graduado en un periodo máximo de dos años contabilizados a partir de la fecha de ingreso al programa. </t>
    </r>
    <r>
      <rPr>
        <b/>
        <sz val="11"/>
        <color theme="1"/>
        <rFont val="Arial"/>
        <family val="2"/>
      </rPr>
      <t>(25 puntos por alumno)</t>
    </r>
  </si>
  <si>
    <t>14.1.7.</t>
  </si>
  <si>
    <r>
      <t>Mejoramiento de la tasa de titulación de maestría:</t>
    </r>
    <r>
      <rPr>
        <sz val="11"/>
        <color theme="1"/>
        <rFont val="Arial"/>
        <family val="2"/>
      </rPr>
      <t xml:space="preserve"> Cuando el egresado  se haya titulado dentro de un periodo máximo de 2.5 años contabilizados a partir de la fecha de ingreso al programa. </t>
    </r>
    <r>
      <rPr>
        <b/>
        <sz val="11"/>
        <color theme="1"/>
        <rFont val="Arial"/>
        <family val="2"/>
      </rPr>
      <t>(50 puntos por egresado titulado)</t>
    </r>
  </si>
  <si>
    <t>14.1.8.</t>
  </si>
  <si>
    <r>
      <t>Mejoramiento de la tasa de egreso de doctorado:</t>
    </r>
    <r>
      <rPr>
        <sz val="11"/>
        <color theme="1"/>
        <rFont val="Arial"/>
        <family val="2"/>
      </rPr>
      <t xml:space="preserve"> Cuando el alumno se haya graduado en tres o cuatro años, contabilizados a partir de la fecha de ingreso al programa, dependiendo de la duración oficial del mismo. </t>
    </r>
    <r>
      <rPr>
        <b/>
        <sz val="11"/>
        <color theme="1"/>
        <rFont val="Arial"/>
        <family val="2"/>
      </rPr>
      <t>(75 puntos por alumno)</t>
    </r>
  </si>
  <si>
    <t>14.1.9.</t>
  </si>
  <si>
    <r>
      <t>Mejoramiento de la tasa de titulación de doctorado:</t>
    </r>
    <r>
      <rPr>
        <sz val="11"/>
        <color theme="1"/>
        <rFont val="Arial"/>
        <family val="2"/>
      </rPr>
      <t xml:space="preserve"> Cuando el egresado se haya titulado dentro de un periodo máximo de 3.5 ó 4.5 años, contabilizados a partir de la fecha de ingreso al mismo, dependiendo de la duración oficial del programa. </t>
    </r>
    <r>
      <rPr>
        <b/>
        <sz val="11"/>
        <color theme="1"/>
        <rFont val="Arial"/>
        <family val="2"/>
      </rPr>
      <t>(100 puntos por alumno)</t>
    </r>
  </si>
  <si>
    <t>14.1.10.</t>
  </si>
  <si>
    <r>
      <t xml:space="preserve">PTC como responsable o colaborador de proyectos con financiamiento externo para la inclusión social, equidad y atención a alumnos indígenas, con discapacidad o en situación de vulnerabilidad. </t>
    </r>
    <r>
      <rPr>
        <sz val="11"/>
        <color theme="1"/>
        <rFont val="Arial"/>
        <family val="2"/>
      </rPr>
      <t xml:space="preserve">Proyectos enfocados a la adecuación de la infraestructura y equipamiento que facilite la integración de los alumnos a la vida universitaria. </t>
    </r>
    <r>
      <rPr>
        <b/>
        <sz val="11"/>
        <color theme="1"/>
        <rFont val="Arial"/>
        <family val="2"/>
      </rPr>
      <t>(Responsable 100 puntos, colaborador 50 puntos)</t>
    </r>
  </si>
  <si>
    <t>14.1.11.</t>
  </si>
  <si>
    <r>
      <t xml:space="preserve">PTC como responsable o colaborador de proyectos académicos para la inclusión social, equidad y atención a alumnos indígenas, con discapacidad o en situación de vulnerabilidad. </t>
    </r>
    <r>
      <rPr>
        <sz val="11"/>
        <color theme="1"/>
        <rFont val="Arial"/>
        <family val="2"/>
      </rPr>
      <t xml:space="preserve">Proyectos enfocados al desarrollo de contenidos de programas de estudios y/o herramientas que atiendan necesidades específicas de los estudiantes. </t>
    </r>
    <r>
      <rPr>
        <b/>
        <sz val="11"/>
        <color theme="1"/>
        <rFont val="Arial"/>
        <family val="2"/>
      </rPr>
      <t>(Responsable 50 puntos, colaborador 25 puntos)</t>
    </r>
  </si>
  <si>
    <t>PTC con participación:</t>
  </si>
  <si>
    <t>14.1.12.</t>
  </si>
  <si>
    <r>
      <t xml:space="preserve">PTC como responsable o colaborador de proyectos de intervención social para el mejoramiento y conservación del medio ambiente y la regeneración del tejido social. </t>
    </r>
    <r>
      <rPr>
        <sz val="11"/>
        <color theme="1"/>
        <rFont val="Arial"/>
        <family val="2"/>
      </rPr>
      <t xml:space="preserve">Proyectos orientados a la conservación del medio ambiente, acciones de remediación ecológica y uso eficiente del agua y la energía que tengan impacto hacia el interior de la Universidad o en los sectores sociales. Serán válidos proyectos de intervención que apoyen la regeneración del tejido social. </t>
    </r>
    <r>
      <rPr>
        <b/>
        <sz val="11"/>
        <color theme="1"/>
        <rFont val="Arial"/>
        <family val="2"/>
      </rPr>
      <t>(Responsable 50 puntos, colaborador, 25 puntos)</t>
    </r>
  </si>
  <si>
    <t>14.1.13.</t>
  </si>
  <si>
    <r>
      <t>PTC que participen en el programa de Responsabilidad Social Universitaria.</t>
    </r>
    <r>
      <rPr>
        <sz val="11"/>
        <color rgb="FF000000"/>
        <rFont val="Arial"/>
        <family val="2"/>
      </rPr>
      <t xml:space="preserve"> Que el PTC haya fungido como asesor de estudiantes que obtuvieron reconocimiento a su trabajo por parte de entidades gubernamentales, empresariales u organizaciones sociales. </t>
    </r>
    <r>
      <rPr>
        <b/>
        <sz val="11"/>
        <color rgb="FF000000"/>
        <rFont val="Arial"/>
        <family val="2"/>
      </rPr>
      <t>(25 puntos por estudiante o grupo de estudiantes reconocidos)</t>
    </r>
  </si>
  <si>
    <t>14.1.14.</t>
  </si>
  <si>
    <t>14.1.15.</t>
  </si>
  <si>
    <r>
      <t xml:space="preserve">PTC que haya fungido como asesor de estudiantes que hubieren implementado un Proyecto de Incidencia en Cultura de la Legalidad. </t>
    </r>
    <r>
      <rPr>
        <sz val="11"/>
        <color rgb="FF000000"/>
        <rFont val="Arial"/>
        <family val="2"/>
      </rPr>
      <t xml:space="preserve">Proyectos implementados a través del Programa Universitario para Impulsar la Cultura de la Legalidad o un proyecto de responsabilidad social dentro del Programa de Responsabilidad Social Universitaria. </t>
    </r>
    <r>
      <rPr>
        <b/>
        <sz val="11"/>
        <color rgb="FF000000"/>
        <rFont val="Arial"/>
        <family val="2"/>
      </rPr>
      <t>(50 puntos por proyecto implementado)</t>
    </r>
  </si>
  <si>
    <t>Primer Lugar</t>
  </si>
  <si>
    <t>Segundo Lugar</t>
  </si>
  <si>
    <r>
      <t xml:space="preserve">Instrucciones de llenado: </t>
    </r>
    <r>
      <rPr>
        <sz val="14"/>
        <color theme="1"/>
        <rFont val="Arial"/>
        <family val="2"/>
      </rPr>
      <t>para el correcto llenado del presente formato, es necesario que índique el valor correspondiente en las columnas llamada "Seleccione de la lista", "Cantidad" y/o "Seleccione" en las que cuente con la evidencia correspondiente.</t>
    </r>
  </si>
  <si>
    <t>Los datos cuyo título de columna sea "Seleccione de la lista" es necesario posicionarse en la celda correspondiete y abrir la lista de opciones haciendo clic en la flecha que aparece y seleccionar la opción deseada.</t>
  </si>
  <si>
    <t>Los datos cuyo título de columna sea "Cantidad" es necesario indique mediante un número entero la cantidad de unidades que hagan referencia al rubro.</t>
  </si>
  <si>
    <r>
      <t xml:space="preserve">Los datos cuyo título de columna sea "Seleccione" contienen en ellos un recuadro los cuales basta con hacer clic sobre ellos para que se marquen con una paloma " </t>
    </r>
    <r>
      <rPr>
        <sz val="14"/>
        <color theme="1"/>
        <rFont val="Wingdings"/>
        <charset val="2"/>
      </rPr>
      <t>ü</t>
    </r>
    <r>
      <rPr>
        <sz val="14"/>
        <color theme="1"/>
        <rFont val="Arial"/>
        <family val="2"/>
      </rPr>
      <t xml:space="preserve"> " lo que indicará que cuenta con el rubro descrito.</t>
    </r>
  </si>
  <si>
    <t>De cualquier manera en cada una de las celdas aparece un mensaje de ayuda rápida, esto al pasar el mouse por la esquina superior derecha que se encuentra coloreada de rojo, que le auxiliará para el correcto llenado de la celda correspondiente.</t>
  </si>
  <si>
    <t>En las columnas puntaje y/o total no debe escribir ningún dato, éstos serán calculados de manera automática al llenar las celdas anteriormente descritas.</t>
  </si>
  <si>
    <t>Nombre completo del docente:</t>
  </si>
  <si>
    <t>Número de empleado:</t>
  </si>
  <si>
    <t>Correo electrónico</t>
  </si>
  <si>
    <t>R.F.C.</t>
  </si>
  <si>
    <t>C.U.R.P.</t>
  </si>
  <si>
    <r>
      <t>Fecha de ingreso (dd/mm/aaaa</t>
    </r>
    <r>
      <rPr>
        <sz val="14"/>
        <rFont val="Arial"/>
        <family val="2"/>
      </rPr>
      <t>):</t>
    </r>
  </si>
  <si>
    <t>DES:</t>
  </si>
  <si>
    <t>Área de conocimiento:</t>
  </si>
  <si>
    <t>Categoría:</t>
  </si>
  <si>
    <t>Máximo grado académico:</t>
  </si>
  <si>
    <r>
      <t>Perfil PRODEP</t>
    </r>
    <r>
      <rPr>
        <sz val="14"/>
        <rFont val="Arial"/>
        <family val="2"/>
      </rPr>
      <t xml:space="preserve"> </t>
    </r>
    <r>
      <rPr>
        <sz val="11"/>
        <rFont val="Arial"/>
        <family val="2"/>
      </rPr>
      <t xml:space="preserve"> </t>
    </r>
    <r>
      <rPr>
        <sz val="11"/>
        <color theme="1"/>
        <rFont val="Arial"/>
        <family val="2"/>
      </rPr>
      <t xml:space="preserve"> </t>
    </r>
    <r>
      <rPr>
        <sz val="9"/>
        <color theme="1"/>
        <rFont val="Arial"/>
        <family val="2"/>
      </rPr>
      <t xml:space="preserve"> </t>
    </r>
    <r>
      <rPr>
        <i/>
        <sz val="9"/>
        <color theme="1"/>
        <rFont val="Arial"/>
        <family val="2"/>
      </rPr>
      <t>(INCLUIR FECHA DE INICIO Y DE VENCIMIENTO DEL PERFIL CON FORMATO DÍA/MES/AÑO, EJEMPLO: 05/11/2010)</t>
    </r>
  </si>
  <si>
    <t>Inicio</t>
  </si>
  <si>
    <t>Vencimiento</t>
  </si>
  <si>
    <t>Num. de horas clase por semestre:</t>
  </si>
  <si>
    <t>Indicador</t>
  </si>
  <si>
    <t>Descripción del indicador</t>
  </si>
  <si>
    <t>PTC integrante de un Núcleo Académico Básico de un programa de posgrado reconocido en el Programa Nacional de Posgrados de Calidad (PNPC) de SEP-CONACYT.</t>
  </si>
  <si>
    <t>PTC como autor principal, de correspondencia o coautor de artículos publicados en revistas que se citen en la base de datos de Scopus Elsevier y/o en el índice JCR (Journal Citation Reports) de Thomson Reuters</t>
  </si>
  <si>
    <t>PTC integrante de  un Cuerpo Académico “En consolidación” o “Consolidado” con productividad colegiada con miembros de su CA.</t>
  </si>
  <si>
    <t>PTC que cuenten con certificación en un segundo idioma de los ofertados por la Universidad.</t>
  </si>
  <si>
    <t>PTC que hayan realizado estancias posdoctorales o años sabáticos autorizados a través de las Convocatorias  SEP o CONACYT.</t>
  </si>
  <si>
    <t>PTC que haya participado en comisiones de gestión académica como evaluador de convocatorias emitidas por la SEP y/o CONACYT, como responsable o colaborador en los procesos de acreditación por parte de instancias externas o como responsable de proyectos de cátedras y estancias posdoctorales y sabáticas.</t>
  </si>
  <si>
    <t>PTC con impacto en los indicadores relacionados con la internacionalización de los programas educativos.</t>
  </si>
  <si>
    <t>PTC con impacto en los indicadores de tasa de retención, egreso y titulación de estudiantes de licenciatura y/o posgrado.</t>
  </si>
  <si>
    <t>PTC con impacto en los indicadores de pertinencia de los programas educativos.</t>
  </si>
  <si>
    <t>NIVEL ALCANZADO</t>
  </si>
  <si>
    <t>FIRMA DE LA COMISIÓN:</t>
  </si>
  <si>
    <t>FECHA DE REVISIÓN:</t>
  </si>
  <si>
    <t>MANIFIESTO LA VERACIDAD DE LAS EVIDENCIAS Y MI DISPOSICIÓN PARA SER  EVALUADO.  FIRMA DEL DOCENTE:</t>
  </si>
  <si>
    <t>INGENIERÍA</t>
  </si>
  <si>
    <t>CIENCIAS AGROPECUARIAS</t>
  </si>
  <si>
    <t>ACADÉMICO ASOCIADO A</t>
  </si>
  <si>
    <t>MAESTRÍA</t>
  </si>
  <si>
    <t>NO PERTENECE AL SIN</t>
  </si>
  <si>
    <t>FACULTAD DE ARTES</t>
  </si>
  <si>
    <t>FACULTAD DE DERECHO</t>
  </si>
  <si>
    <t>CIENCIAS NATURALES Y EXACTAS</t>
  </si>
  <si>
    <t>ACADÉMICO ASOCIADO B</t>
  </si>
  <si>
    <t>ESPECIALIDAD</t>
  </si>
  <si>
    <t>CANDIDATO</t>
  </si>
  <si>
    <t>FACULTAD DE CIENCIAS AGRICOLAS Y FORESTALES</t>
  </si>
  <si>
    <t>FACULTAD DE CONTADURÍA Y ADMINISTRACIÓN</t>
  </si>
  <si>
    <t>CIENCIAS DE LA SALUD</t>
  </si>
  <si>
    <t>ACADÉMICO ASOCIADO C</t>
  </si>
  <si>
    <t>DOCTORADO</t>
  </si>
  <si>
    <t>NIVEL I</t>
  </si>
  <si>
    <t>FACULTAD DE CIENCIAS AGROTECNOLOGICAS</t>
  </si>
  <si>
    <t>FACULTAD DE CIENCIAS POLÍTICAS Y SOCIALES</t>
  </si>
  <si>
    <t>CIENCIAS SOCIALES Y ADMINISTRATIVAS</t>
  </si>
  <si>
    <t>ACADÉMICO TITULAR A</t>
  </si>
  <si>
    <t>NIVEL II</t>
  </si>
  <si>
    <t>FACULTAD DE CIENCIAS DE LA CULTURA FISICA</t>
  </si>
  <si>
    <t>FACULTAD DE ECONOMÍA INTERNACIONAL</t>
  </si>
  <si>
    <t>EDUCACIÓN Y HUMANIDADES</t>
  </si>
  <si>
    <t>ACADÉMICO TITULAR B</t>
  </si>
  <si>
    <t>NIVEL III</t>
  </si>
  <si>
    <t>FACULTAD DE CIENCIAS POLITICAS Y SOCIALES</t>
  </si>
  <si>
    <t>EDUCACIÓN Y CULTURA</t>
  </si>
  <si>
    <t>INGENIERÍA Y TECNOLOGÍA</t>
  </si>
  <si>
    <t>ACADÉMICO TITULAR C</t>
  </si>
  <si>
    <t>FACULTAD DE CIENCIAS QUIMICAS</t>
  </si>
  <si>
    <t>ÁREA DE SALUD</t>
  </si>
  <si>
    <t>ARQUITECTURA, DISEÑO Y URBANISMO</t>
  </si>
  <si>
    <t>TÉCNICO ASOCIADO A</t>
  </si>
  <si>
    <t>FACULTAD DE CONTADURIA Y ADMINISTRACION</t>
  </si>
  <si>
    <t>ÁREA AGROPECUARIA</t>
  </si>
  <si>
    <t>TÉCNICO ASOCIADO B</t>
  </si>
  <si>
    <t>TÉCNICO ASOCIADO C</t>
  </si>
  <si>
    <t>TÉCNICO TITULAR A</t>
  </si>
  <si>
    <t>FACULTAD DE ENFERMERIA Y NUTRIOLOGIA</t>
  </si>
  <si>
    <t>TÉCNICO TITULAR B</t>
  </si>
  <si>
    <t>FACULTAD DE FILOSOFIA Y LETRAS</t>
  </si>
  <si>
    <t>TÉCNICO TITULAR C</t>
  </si>
  <si>
    <t>FACULTAD DE INGENIERIA</t>
  </si>
  <si>
    <t>FACULTAD DE MEDICINA Y CIENCIAS BIOMEDICAS</t>
  </si>
  <si>
    <t>FACULTAD DE ODONTOLOGIA</t>
  </si>
  <si>
    <t>FACULTAD DE ZOOTECNIA Y ECOLOGIA</t>
  </si>
  <si>
    <t>No es intregrante de Núcleo Académico Básico</t>
  </si>
  <si>
    <t>2.1 Reciente Creación</t>
  </si>
  <si>
    <t>2.2 En desarrollo</t>
  </si>
  <si>
    <t>2.3 Consolidad</t>
  </si>
  <si>
    <t>Programa de posgrado en el PNPC con categoría de:</t>
  </si>
  <si>
    <t>PTC con desarrollo de software de aplicación, para cualquier plataforma, que favorezcan los ambientes de aprendizaje de manera específica en alumnos en situación de vulnerabilidad (pertenecientes a etnias indígenas y/o alumnos con discapacidad). Los proyectos deben de estar orientados a la construcción e implementación de soluciones que abonen al desarrollo integral, y faciliten la interacción del alumno con su entorno académico. (PTC responsable 100 puntos, colaborador 50 puntos)</t>
  </si>
  <si>
    <t>Profesor de Tiempo Completo con registro de patentes, modelo de utilidad o prototipos, desarrollo de software u obras literarias y artísticas. (300 puntos máximo)</t>
  </si>
  <si>
    <t>Desarrollo de software u obras registradas ante INDAUTOR</t>
  </si>
  <si>
    <t>Se considerán únicamente las patentes (150 puntos por patente), modelos de utilidad o prototipos (75 puntos por modelo o prototipo), desarrollo de software u obras literarias y artísticas (50 puntos por software u obra) que tengan como origen los proyectos de investigación o de desarrollo tecnológico avalados por la Universidad y que los PTC hayan realizado en su calidad de investigadores universitarios, además de que su regisro ante en Instituto Mexicano de Propiedad Industrial o del Instituto Nacional de Derechos de Autor se haya tramitado a través de la propia Universidad.</t>
  </si>
  <si>
    <t>Modelos de utilidad o prototipos registrados ante el IMPI</t>
  </si>
  <si>
    <r>
      <t xml:space="preserve">PTC con reconocimiento vigente en el Sistema Nacional de Investigadores </t>
    </r>
    <r>
      <rPr>
        <b/>
        <sz val="11"/>
        <color rgb="FF000000"/>
        <rFont val="Arial"/>
        <family val="2"/>
      </rPr>
      <t xml:space="preserve">(S.N.I.) </t>
    </r>
    <r>
      <rPr>
        <sz val="11"/>
        <color rgb="FF000000"/>
        <rFont val="Arial"/>
        <family val="2"/>
      </rPr>
      <t>o</t>
    </r>
    <r>
      <rPr>
        <b/>
        <sz val="11"/>
        <color rgb="FF000000"/>
        <rFont val="Arial"/>
        <family val="2"/>
      </rPr>
      <t xml:space="preserve"> </t>
    </r>
    <r>
      <rPr>
        <sz val="11"/>
        <color rgb="FF000000"/>
        <rFont val="Arial"/>
        <family val="2"/>
      </rPr>
      <t>Sistema Nacional de Creadores de Arte</t>
    </r>
    <r>
      <rPr>
        <b/>
        <sz val="11"/>
        <color rgb="FF000000"/>
        <rFont val="Arial"/>
        <family val="2"/>
      </rPr>
      <t xml:space="preserve"> (S.N.C.A.) </t>
    </r>
    <r>
      <rPr>
        <sz val="11"/>
        <color rgb="FF000000"/>
        <rFont val="Arial"/>
        <family val="2"/>
      </rPr>
      <t>que imparta clases en nivel Licenciatura</t>
    </r>
  </si>
  <si>
    <r>
      <t>PTC con registro de patentes, modelos de utilidad o prototipos, desarrollo de software o de aplicaciones móviles, obras literarias y artísticas, estímulos a la innovación (IMPI/INDAUTOR, INNOVA, PEI, etc.)</t>
    </r>
    <r>
      <rPr>
        <b/>
        <sz val="11"/>
        <color rgb="FF000000"/>
        <rFont val="Arial"/>
        <family val="2"/>
      </rPr>
      <t xml:space="preserve"> </t>
    </r>
  </si>
  <si>
    <t>Profesor de Tiempo Completo con reconocimiento vigente en el Sistema Nacional de Investigadores (S.N.I.) o Sistema Nacional de Creadores de Arte  (S.N.C.A) que imparta clases en nivel Licenciatura (Máximo 850 puntos), el puntaja asignado se encuentra direfenciado en función de los niveles contempleado por el Sistema Nacional de Investigadores.</t>
  </si>
  <si>
    <t>PTC como responsable técnico o colaborador de un proyecto con financiamiento externo (investigación, transferencia de tecnología o de vinculación con sectores sociales, empresariales o gubernamentales)</t>
  </si>
  <si>
    <t>PTC con impacto en el uso de tecnologías de información y comunicaciones.</t>
  </si>
  <si>
    <t>PTC con impacto en los programas de responsabilidad social universitaria. (inclusión, equidad e impulso y promoción de la cultura de la legalidad).</t>
  </si>
  <si>
    <r>
      <t xml:space="preserve">Haber fungido como asesor académico de estudiantes nacionales o del extranjero que hayan realizado una estancia mínima de 2 meses y máxima de un semestre con carga académica o estancia de investigación en la Unidad Académica de adscripción del PTC </t>
    </r>
    <r>
      <rPr>
        <b/>
        <sz val="11"/>
        <color theme="1"/>
        <rFont val="Arial"/>
        <family val="2"/>
      </rPr>
      <t>(25 puntos por estudiante)</t>
    </r>
  </si>
  <si>
    <r>
      <t>PTC que den impulso y promuevan la Cultura de la Legalidad.</t>
    </r>
    <r>
      <rPr>
        <sz val="11"/>
        <color rgb="FF000000"/>
        <rFont val="Arial"/>
        <family val="2"/>
      </rPr>
      <t xml:space="preserve"> Que el PTC haya fungido como asesor de estudiantes que obtuvieron el primero o segundo lugar en el Premio “El Valor de la Legalidad… Orgullo de Ser UACH” en la categoría de Proyecto de Intervención Universitaria. </t>
    </r>
    <r>
      <rPr>
        <b/>
        <sz val="11"/>
        <color rgb="FF000000"/>
        <rFont val="Arial"/>
        <family val="2"/>
      </rPr>
      <t>(50 puntos para primer lugar y 25 puntos para el segundo)</t>
    </r>
  </si>
  <si>
    <t>14.1.16.</t>
  </si>
  <si>
    <r>
      <t xml:space="preserve">PTC que se haya capacitado en el Programa de Responsabilidad Social Universitaria mediante cursos </t>
    </r>
    <r>
      <rPr>
        <b/>
        <sz val="12"/>
        <color theme="1"/>
        <rFont val="Arial"/>
        <family val="2"/>
      </rPr>
      <t>(50 puntos por curso)</t>
    </r>
  </si>
  <si>
    <t>CONVOCATORIA A LA CALIDAD EN EL DESEMPEÑO DEL PERSONAL DOCENTE POR SUS APORTACIONES AL MEJORAMIENTO DE LOS INDICADORES DE RESULTADOS, EDICIÓN 2019, DE LA UNIVERSIDAD AUTÓNOMA DE CHIHUAHUA (PROGRAMA DE CARRERA DOCENTE EN UPES 2019 U040 FONDO EXTRAORDINARIO)</t>
  </si>
  <si>
    <t>Se considerarán únicamente las estancias posdoctorales o sabáticas (100 puntos por estancia) concluidas durante el período comprendido entre el 1° de enero y el 31 de diciembre del 2018 (100 puntos maximo)</t>
  </si>
  <si>
    <t>Se considerará únicamente la participación de los PTC como evaluadores de las convocatorias, como responsables o colaboradores de procesos de acreditación o presentación de proyectos durante el periodo comprendido entre el 1° de enero y el 31 de diciembre del 2018 con las actividades y puntajes descritos en el cuadro siguiente: (100 puntos máximo)</t>
  </si>
  <si>
    <t>CENTRO UNIVERSITARIO PARRAL</t>
  </si>
  <si>
    <t>Unidad Académica: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</si>
</sst>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quot; de &quot;mmmm&quot; de &quot;yyyy;@"/>
  </numFmts>
  <fonts count="38" x14ac:knownFonts="1">
    <font>
      <sz val="11"/>
      <color theme="1"/>
      <name val="Calibri"/>
      <family val="2"/>
      <scheme val="minor"/>
    </font>
    <font>
      <b/>
      <sz val="12"/>
      <color theme="1"/>
      <name val="Arial"/>
      <family val="2"/>
    </font>
    <font>
      <sz val="12"/>
      <color theme="1"/>
      <name val="Arial"/>
      <family val="2"/>
    </font>
    <font>
      <sz val="12"/>
      <color rgb="FF000000"/>
      <name val="Arial"/>
      <family val="2"/>
    </font>
    <font>
      <b/>
      <sz val="12"/>
      <color rgb="FF000000"/>
      <name val="Arial"/>
      <family val="2"/>
    </font>
    <font>
      <b/>
      <sz val="12"/>
      <color rgb="FFFF0000"/>
      <name val="Arial"/>
      <family val="2"/>
    </font>
    <font>
      <sz val="11"/>
      <color theme="1"/>
      <name val="Arial"/>
      <family val="2"/>
    </font>
    <font>
      <b/>
      <sz val="14"/>
      <color theme="1"/>
      <name val="Arial"/>
      <family val="2"/>
    </font>
    <font>
      <b/>
      <sz val="14"/>
      <color rgb="FFFF0000"/>
      <name val="Arial"/>
      <family val="2"/>
    </font>
    <font>
      <sz val="12"/>
      <color theme="0"/>
      <name val="Arial"/>
      <family val="2"/>
    </font>
    <font>
      <b/>
      <sz val="12"/>
      <color theme="0"/>
      <name val="Arial"/>
      <family val="2"/>
    </font>
    <font>
      <sz val="11"/>
      <color rgb="FF252525"/>
      <name val="Arial"/>
      <family val="2"/>
    </font>
    <font>
      <b/>
      <sz val="11"/>
      <color rgb="FF252525"/>
      <name val="Arial"/>
      <family val="2"/>
    </font>
    <font>
      <b/>
      <sz val="11"/>
      <color theme="1"/>
      <name val="Arial"/>
      <family val="2"/>
    </font>
    <font>
      <b/>
      <sz val="11"/>
      <color theme="5"/>
      <name val="Arial"/>
      <family val="2"/>
    </font>
    <font>
      <sz val="11"/>
      <color rgb="FF000000"/>
      <name val="Arial"/>
      <family val="2"/>
    </font>
    <font>
      <b/>
      <sz val="11"/>
      <color rgb="FF000000"/>
      <name val="Arial"/>
      <family val="2"/>
    </font>
    <font>
      <b/>
      <sz val="11"/>
      <color theme="0"/>
      <name val="Arial"/>
      <family val="2"/>
    </font>
    <font>
      <b/>
      <sz val="11"/>
      <color theme="1"/>
      <name val="Calibri"/>
      <family val="2"/>
      <scheme val="minor"/>
    </font>
    <font>
      <b/>
      <sz val="22"/>
      <color theme="1"/>
      <name val="Arial"/>
      <family val="2"/>
    </font>
    <font>
      <b/>
      <sz val="18"/>
      <color theme="1"/>
      <name val="Arial"/>
      <family val="2"/>
    </font>
    <font>
      <b/>
      <sz val="16"/>
      <color theme="1"/>
      <name val="Arial"/>
      <family val="2"/>
    </font>
    <font>
      <sz val="14"/>
      <color theme="1"/>
      <name val="Arial"/>
      <family val="2"/>
    </font>
    <font>
      <sz val="14"/>
      <color theme="1"/>
      <name val="Wingdings"/>
      <charset val="2"/>
    </font>
    <font>
      <b/>
      <sz val="20"/>
      <color theme="1"/>
      <name val="Calibri"/>
      <family val="2"/>
      <scheme val="minor"/>
    </font>
    <font>
      <b/>
      <sz val="16"/>
      <color theme="1"/>
      <name val="Calibri"/>
      <family val="2"/>
      <scheme val="minor"/>
    </font>
    <font>
      <b/>
      <sz val="14"/>
      <name val="Arial"/>
      <family val="2"/>
    </font>
    <font>
      <b/>
      <sz val="16"/>
      <name val="Arial"/>
      <family val="2"/>
    </font>
    <font>
      <sz val="14"/>
      <name val="Arial"/>
      <family val="2"/>
    </font>
    <font>
      <b/>
      <sz val="13"/>
      <name val="Arial"/>
      <family val="2"/>
    </font>
    <font>
      <sz val="11"/>
      <name val="Arial"/>
      <family val="2"/>
    </font>
    <font>
      <sz val="9"/>
      <color theme="1"/>
      <name val="Arial"/>
      <family val="2"/>
    </font>
    <font>
      <i/>
      <sz val="9"/>
      <color theme="1"/>
      <name val="Arial"/>
      <family val="2"/>
    </font>
    <font>
      <sz val="20"/>
      <name val="Arial"/>
      <family val="2"/>
    </font>
    <font>
      <b/>
      <sz val="26"/>
      <name val="Arial"/>
      <family val="2"/>
    </font>
    <font>
      <b/>
      <sz val="26"/>
      <color theme="0"/>
      <name val="Arial"/>
      <family val="2"/>
    </font>
    <font>
      <b/>
      <sz val="11"/>
      <name val="Arial"/>
      <family val="2"/>
    </font>
    <font>
      <b/>
      <sz val="18"/>
      <color rgb="FFFF0000"/>
      <name val="Arial"/>
      <family val="2"/>
    </font>
  </fonts>
  <fills count="9">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59999389629810485"/>
        <bgColor indexed="26"/>
      </patternFill>
    </fill>
    <fill>
      <patternFill patternType="solid">
        <fgColor theme="0"/>
        <bgColor indexed="26"/>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s>
  <cellStyleXfs count="1">
    <xf numFmtId="0" fontId="0" fillId="0" borderId="0"/>
  </cellStyleXfs>
  <cellXfs count="172">
    <xf numFmtId="0" fontId="0" fillId="0" borderId="0" xfId="0"/>
    <xf numFmtId="0" fontId="2" fillId="0" borderId="0" xfId="0" applyFont="1"/>
    <xf numFmtId="0" fontId="6" fillId="0" borderId="0" xfId="0" applyFont="1"/>
    <xf numFmtId="0" fontId="7" fillId="0" borderId="6" xfId="0" applyFont="1" applyBorder="1" applyAlignment="1">
      <alignment horizontal="center" vertical="center"/>
    </xf>
    <xf numFmtId="0" fontId="7" fillId="0" borderId="0" xfId="0" applyFont="1" applyAlignment="1">
      <alignment horizontal="center" vertical="center"/>
    </xf>
    <xf numFmtId="0" fontId="7" fillId="3" borderId="0" xfId="0" applyFont="1" applyFill="1" applyAlignment="1">
      <alignment horizontal="center" vertical="center"/>
    </xf>
    <xf numFmtId="0" fontId="7" fillId="3" borderId="6" xfId="0" applyFont="1" applyFill="1" applyBorder="1" applyAlignment="1">
      <alignment horizontal="center" vertical="center"/>
    </xf>
    <xf numFmtId="0" fontId="8" fillId="2" borderId="6" xfId="0" applyFont="1" applyFill="1" applyBorder="1" applyAlignment="1">
      <alignment horizontal="center" vertical="center"/>
    </xf>
    <xf numFmtId="0" fontId="2" fillId="3" borderId="7" xfId="0" applyFont="1" applyFill="1" applyBorder="1" applyAlignment="1">
      <alignment horizontal="justify" vertical="top"/>
    </xf>
    <xf numFmtId="0" fontId="1" fillId="0" borderId="7" xfId="0" applyFont="1" applyBorder="1" applyAlignment="1">
      <alignment horizontal="justify" vertical="top"/>
    </xf>
    <xf numFmtId="0" fontId="1" fillId="3" borderId="7" xfId="0" applyFont="1" applyFill="1" applyBorder="1" applyAlignment="1">
      <alignment horizontal="justify" vertical="top"/>
    </xf>
    <xf numFmtId="0" fontId="2" fillId="0" borderId="7" xfId="0" applyFont="1" applyBorder="1" applyAlignment="1">
      <alignment horizontal="justify" vertical="top"/>
    </xf>
    <xf numFmtId="0" fontId="3" fillId="3" borderId="7" xfId="0" applyFont="1" applyFill="1" applyBorder="1" applyAlignment="1">
      <alignment horizontal="justify" vertical="top"/>
    </xf>
    <xf numFmtId="0" fontId="4" fillId="0" borderId="7" xfId="0" applyFont="1" applyBorder="1" applyAlignment="1">
      <alignment horizontal="justify" vertical="top"/>
    </xf>
    <xf numFmtId="0" fontId="2" fillId="3" borderId="0" xfId="0" applyFont="1" applyFill="1" applyAlignment="1">
      <alignment horizontal="justify" vertical="top"/>
    </xf>
    <xf numFmtId="0" fontId="8" fillId="2" borderId="8" xfId="0" applyFont="1" applyFill="1" applyBorder="1" applyAlignment="1">
      <alignment horizontal="center" vertical="center"/>
    </xf>
    <xf numFmtId="0" fontId="8" fillId="2" borderId="18" xfId="0" applyFont="1" applyFill="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justify" vertical="top"/>
    </xf>
    <xf numFmtId="0" fontId="7" fillId="0" borderId="18" xfId="0" applyFont="1" applyBorder="1" applyAlignment="1">
      <alignment horizontal="center" vertical="center"/>
    </xf>
    <xf numFmtId="0" fontId="10" fillId="3" borderId="2" xfId="0" applyFont="1" applyFill="1" applyBorder="1" applyAlignment="1">
      <alignment horizontal="center" vertical="center"/>
    </xf>
    <xf numFmtId="0" fontId="7" fillId="0" borderId="6" xfId="0" applyFont="1" applyBorder="1" applyAlignment="1">
      <alignment horizontal="center" vertical="center" wrapText="1"/>
    </xf>
    <xf numFmtId="0" fontId="10" fillId="3" borderId="21" xfId="0" applyFont="1" applyFill="1" applyBorder="1" applyAlignment="1">
      <alignment horizontal="center" vertical="center"/>
    </xf>
    <xf numFmtId="0" fontId="9" fillId="3" borderId="0" xfId="0" applyFont="1" applyFill="1" applyBorder="1" applyAlignment="1">
      <alignment horizontal="right" vertical="center"/>
    </xf>
    <xf numFmtId="0" fontId="10" fillId="3" borderId="16"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right" vertical="center"/>
    </xf>
    <xf numFmtId="0" fontId="2" fillId="0" borderId="6" xfId="0" applyFont="1" applyBorder="1" applyAlignment="1">
      <alignment vertical="center"/>
    </xf>
    <xf numFmtId="0" fontId="10" fillId="3" borderId="0" xfId="0" applyFont="1" applyFill="1" applyBorder="1" applyAlignment="1">
      <alignment horizontal="left" vertical="center"/>
    </xf>
    <xf numFmtId="0" fontId="10" fillId="3" borderId="7" xfId="0" applyFont="1" applyFill="1" applyBorder="1" applyAlignment="1">
      <alignment horizontal="justify" vertical="top"/>
    </xf>
    <xf numFmtId="0" fontId="7" fillId="0" borderId="6" xfId="0" applyFont="1" applyBorder="1" applyAlignment="1">
      <alignment horizontal="right" vertical="center"/>
    </xf>
    <xf numFmtId="0" fontId="1" fillId="0" borderId="6" xfId="0" applyFont="1" applyBorder="1" applyAlignment="1">
      <alignment horizontal="right" vertical="center"/>
    </xf>
    <xf numFmtId="0" fontId="7" fillId="3" borderId="18" xfId="0" applyFont="1" applyFill="1" applyBorder="1" applyAlignment="1">
      <alignment horizontal="center" vertical="center"/>
    </xf>
    <xf numFmtId="0" fontId="10" fillId="3" borderId="22" xfId="0" applyFont="1" applyFill="1" applyBorder="1" applyAlignment="1">
      <alignment horizontal="justify" vertical="top"/>
    </xf>
    <xf numFmtId="0" fontId="13" fillId="0" borderId="6" xfId="0" applyFont="1" applyBorder="1" applyAlignment="1">
      <alignment horizontal="right" vertical="center" wrapText="1"/>
    </xf>
    <xf numFmtId="0" fontId="10" fillId="3" borderId="23" xfId="0" applyFont="1" applyFill="1" applyBorder="1" applyAlignment="1">
      <alignment horizontal="center" vertical="top" wrapText="1"/>
    </xf>
    <xf numFmtId="0" fontId="10" fillId="3" borderId="23" xfId="0" applyFont="1" applyFill="1" applyBorder="1" applyAlignment="1">
      <alignment horizontal="center" vertical="center" wrapText="1"/>
    </xf>
    <xf numFmtId="0" fontId="17" fillId="3" borderId="6" xfId="0" applyFont="1" applyFill="1" applyBorder="1" applyAlignment="1">
      <alignment horizontal="right" vertical="center" wrapText="1"/>
    </xf>
    <xf numFmtId="0" fontId="10" fillId="3" borderId="6" xfId="0" applyFont="1" applyFill="1" applyBorder="1" applyAlignment="1">
      <alignment horizontal="justify" vertical="top"/>
    </xf>
    <xf numFmtId="0" fontId="10" fillId="3" borderId="17" xfId="0" applyFont="1" applyFill="1" applyBorder="1" applyAlignment="1">
      <alignment horizontal="center" vertical="top" wrapText="1"/>
    </xf>
    <xf numFmtId="0" fontId="9" fillId="3" borderId="0" xfId="0" applyFont="1" applyFill="1" applyBorder="1" applyAlignment="1">
      <alignment horizontal="center" vertical="center" wrapText="1"/>
    </xf>
    <xf numFmtId="0" fontId="2" fillId="3" borderId="0" xfId="0" applyFont="1" applyFill="1" applyAlignment="1">
      <alignment horizontal="justify" vertical="top" wrapText="1"/>
    </xf>
    <xf numFmtId="0" fontId="2" fillId="0" borderId="0" xfId="0" applyFont="1" applyAlignment="1">
      <alignment wrapText="1"/>
    </xf>
    <xf numFmtId="0" fontId="20" fillId="0" borderId="0" xfId="0" applyFont="1" applyFill="1" applyBorder="1" applyAlignment="1">
      <alignment vertical="center" wrapText="1"/>
    </xf>
    <xf numFmtId="0" fontId="6" fillId="0" borderId="0" xfId="0" applyFont="1" applyFill="1" applyBorder="1"/>
    <xf numFmtId="0" fontId="20" fillId="4" borderId="9"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24" fillId="0" borderId="0" xfId="0" applyFont="1" applyAlignment="1">
      <alignment horizontal="center"/>
    </xf>
    <xf numFmtId="0" fontId="30" fillId="5" borderId="6" xfId="0" applyFont="1" applyFill="1" applyBorder="1" applyAlignment="1">
      <alignment horizontal="center" vertical="center"/>
    </xf>
    <xf numFmtId="14" fontId="28" fillId="0" borderId="6" xfId="0" applyNumberFormat="1" applyFont="1" applyFill="1" applyBorder="1" applyAlignment="1">
      <alignment horizontal="center" vertical="center"/>
    </xf>
    <xf numFmtId="0" fontId="28" fillId="0" borderId="0" xfId="0" applyFont="1"/>
    <xf numFmtId="0" fontId="1" fillId="6"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28" fillId="0" borderId="6" xfId="0" applyFont="1" applyBorder="1" applyAlignment="1">
      <alignment horizontal="center" vertical="center"/>
    </xf>
    <xf numFmtId="0" fontId="4" fillId="0" borderId="18" xfId="0" applyFont="1" applyBorder="1" applyAlignment="1">
      <alignment horizontal="center" vertical="center" wrapText="1"/>
    </xf>
    <xf numFmtId="0" fontId="28" fillId="0" borderId="18" xfId="0" applyFont="1" applyBorder="1" applyAlignment="1">
      <alignment horizontal="center" vertical="center"/>
    </xf>
    <xf numFmtId="0" fontId="33" fillId="0" borderId="1" xfId="0" applyFont="1" applyBorder="1" applyAlignment="1">
      <alignment horizontal="center" vertical="center"/>
    </xf>
    <xf numFmtId="0" fontId="26" fillId="0" borderId="0" xfId="0" applyFont="1" applyBorder="1" applyAlignment="1">
      <alignment vertical="center" wrapText="1"/>
    </xf>
    <xf numFmtId="0" fontId="26" fillId="0" borderId="0" xfId="0" applyFont="1" applyBorder="1" applyAlignment="1" applyProtection="1">
      <alignment horizontal="center" vertical="center" wrapText="1"/>
      <protection hidden="1"/>
    </xf>
    <xf numFmtId="0" fontId="35" fillId="3" borderId="35" xfId="0" applyFont="1" applyFill="1" applyBorder="1" applyAlignment="1" applyProtection="1">
      <alignment horizontal="center" vertical="center"/>
      <protection hidden="1"/>
    </xf>
    <xf numFmtId="0" fontId="26" fillId="0" borderId="0" xfId="0" applyFont="1"/>
    <xf numFmtId="0" fontId="2" fillId="0" borderId="7" xfId="0" applyFont="1" applyBorder="1" applyAlignment="1">
      <alignment horizontal="justify" vertical="center"/>
    </xf>
    <xf numFmtId="0" fontId="2" fillId="0" borderId="7" xfId="0" applyFont="1" applyBorder="1" applyAlignment="1">
      <alignment horizontal="left" vertical="center"/>
    </xf>
    <xf numFmtId="0" fontId="37" fillId="2" borderId="5" xfId="0" applyFont="1" applyFill="1" applyBorder="1" applyAlignment="1">
      <alignment horizontal="center" vertical="center"/>
    </xf>
    <xf numFmtId="0" fontId="37" fillId="2" borderId="4" xfId="0" applyFont="1" applyFill="1" applyBorder="1" applyAlignment="1">
      <alignment horizontal="center" vertical="center"/>
    </xf>
    <xf numFmtId="0" fontId="2" fillId="0" borderId="1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9" fillId="3" borderId="0" xfId="0" applyFont="1" applyFill="1" applyBorder="1" applyAlignment="1" applyProtection="1">
      <alignment horizontal="center" vertical="center"/>
      <protection hidden="1"/>
    </xf>
    <xf numFmtId="0" fontId="9" fillId="3" borderId="13" xfId="0" applyFont="1" applyFill="1" applyBorder="1" applyAlignment="1" applyProtection="1">
      <alignment horizontal="center" vertical="center"/>
      <protection hidden="1"/>
    </xf>
    <xf numFmtId="0" fontId="2" fillId="0" borderId="6" xfId="0" applyFont="1" applyBorder="1" applyAlignment="1" applyProtection="1">
      <alignment horizontal="left" vertical="center"/>
      <protection locked="0"/>
    </xf>
    <xf numFmtId="49" fontId="2" fillId="0" borderId="6" xfId="0" applyNumberFormat="1" applyFont="1" applyBorder="1" applyAlignment="1" applyProtection="1">
      <alignment horizontal="left" vertical="center"/>
      <protection locked="0"/>
    </xf>
    <xf numFmtId="0" fontId="6" fillId="0" borderId="0" xfId="0" applyFont="1" applyProtection="1">
      <protection locked="0"/>
    </xf>
    <xf numFmtId="0" fontId="1" fillId="0" borderId="0" xfId="0" applyFont="1" applyBorder="1" applyAlignment="1">
      <alignment horizontal="justify" vertical="top"/>
    </xf>
    <xf numFmtId="0" fontId="26" fillId="0" borderId="32" xfId="0" applyFont="1" applyBorder="1" applyAlignment="1">
      <alignment horizontal="left"/>
    </xf>
    <xf numFmtId="0" fontId="26" fillId="0" borderId="5" xfId="0" applyFont="1" applyBorder="1" applyAlignment="1">
      <alignment horizontal="left"/>
    </xf>
    <xf numFmtId="14" fontId="28" fillId="0" borderId="32" xfId="0" applyNumberFormat="1" applyFont="1" applyFill="1" applyBorder="1" applyAlignment="1">
      <alignment horizontal="center" vertical="center"/>
    </xf>
    <xf numFmtId="14" fontId="28" fillId="0" borderId="5" xfId="0" applyNumberFormat="1" applyFont="1" applyFill="1" applyBorder="1" applyAlignment="1">
      <alignment horizontal="center" vertical="center"/>
    </xf>
    <xf numFmtId="0" fontId="36" fillId="7" borderId="32"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26" fillId="8" borderId="32"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15" fillId="0" borderId="6" xfId="0" applyFont="1" applyBorder="1" applyAlignment="1">
      <alignment horizontal="left" vertical="center" wrapText="1"/>
    </xf>
    <xf numFmtId="0" fontId="15" fillId="0" borderId="18" xfId="0" applyFont="1" applyBorder="1" applyAlignment="1">
      <alignment horizontal="left" vertical="center" wrapText="1"/>
    </xf>
    <xf numFmtId="0" fontId="24" fillId="0" borderId="32" xfId="0" applyFont="1" applyBorder="1" applyAlignment="1">
      <alignment horizontal="center"/>
    </xf>
    <xf numFmtId="0" fontId="24" fillId="0" borderId="33" xfId="0" applyFont="1" applyBorder="1" applyAlignment="1">
      <alignment horizontal="center"/>
    </xf>
    <xf numFmtId="0" fontId="34" fillId="0" borderId="32" xfId="0" applyFont="1" applyBorder="1" applyAlignment="1">
      <alignment horizontal="center" vertical="center"/>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26" fillId="0" borderId="32" xfId="0" applyFont="1" applyBorder="1" applyAlignment="1">
      <alignment horizontal="left" vertical="center"/>
    </xf>
    <xf numFmtId="0" fontId="26" fillId="0" borderId="5" xfId="0" applyFont="1" applyBorder="1" applyAlignment="1">
      <alignment horizontal="left" vertical="center"/>
    </xf>
    <xf numFmtId="0" fontId="28" fillId="0" borderId="36" xfId="0" applyFont="1" applyBorder="1" applyAlignment="1">
      <alignment horizontal="center" vertical="center"/>
    </xf>
    <xf numFmtId="0" fontId="28" fillId="0" borderId="5" xfId="0" applyFont="1" applyBorder="1" applyAlignment="1">
      <alignment horizontal="center" vertical="center"/>
    </xf>
    <xf numFmtId="0" fontId="26" fillId="5" borderId="6" xfId="0" applyFont="1" applyFill="1" applyBorder="1" applyAlignment="1">
      <alignment horizontal="left" vertical="center"/>
    </xf>
    <xf numFmtId="164" fontId="26" fillId="0" borderId="6" xfId="0" applyNumberFormat="1" applyFont="1" applyFill="1" applyBorder="1" applyAlignment="1">
      <alignment horizontal="center" vertical="center"/>
    </xf>
    <xf numFmtId="0" fontId="29" fillId="0" borderId="6" xfId="0" applyFont="1" applyFill="1" applyBorder="1" applyAlignment="1">
      <alignment horizontal="center" vertical="center"/>
    </xf>
    <xf numFmtId="0" fontId="1" fillId="6" borderId="6" xfId="0" applyFont="1" applyFill="1" applyBorder="1" applyAlignment="1">
      <alignment horizontal="center" vertical="center" wrapText="1"/>
    </xf>
    <xf numFmtId="0" fontId="29" fillId="0" borderId="6" xfId="0" applyFont="1" applyFill="1" applyBorder="1" applyAlignment="1" applyProtection="1">
      <alignment horizontal="center" vertical="center"/>
      <protection locked="0"/>
    </xf>
    <xf numFmtId="0" fontId="26" fillId="5" borderId="6" xfId="0" applyFont="1" applyFill="1" applyBorder="1" applyAlignment="1">
      <alignment horizontal="left" vertical="center" wrapText="1"/>
    </xf>
    <xf numFmtId="0" fontId="26" fillId="5" borderId="19" xfId="0" applyFont="1" applyFill="1" applyBorder="1" applyAlignment="1">
      <alignment horizontal="left" vertical="center" wrapText="1"/>
    </xf>
    <xf numFmtId="0" fontId="26" fillId="5" borderId="7" xfId="0" applyFont="1" applyFill="1" applyBorder="1" applyAlignment="1">
      <alignment horizontal="left" vertical="center" wrapText="1"/>
    </xf>
    <xf numFmtId="0" fontId="28" fillId="0" borderId="6" xfId="0" applyFont="1" applyFill="1" applyBorder="1" applyAlignment="1" applyProtection="1">
      <alignment horizontal="center" vertical="center" wrapText="1"/>
      <protection locked="0"/>
    </xf>
    <xf numFmtId="0" fontId="26" fillId="0" borderId="6" xfId="0" applyFont="1" applyFill="1" applyBorder="1" applyAlignment="1">
      <alignment horizontal="center" vertical="center"/>
    </xf>
    <xf numFmtId="0" fontId="27" fillId="0" borderId="6" xfId="0" applyFont="1" applyFill="1" applyBorder="1" applyAlignment="1">
      <alignment horizontal="center" vertical="center"/>
    </xf>
    <xf numFmtId="0" fontId="18" fillId="0" borderId="0" xfId="0" applyFont="1" applyAlignment="1">
      <alignment horizontal="center" wrapText="1"/>
    </xf>
    <xf numFmtId="0" fontId="25" fillId="0" borderId="0" xfId="0" applyFont="1" applyAlignment="1">
      <alignment horizontal="center" vertical="center"/>
    </xf>
    <xf numFmtId="0" fontId="21" fillId="0" borderId="0" xfId="0" applyFont="1" applyFill="1" applyBorder="1" applyAlignment="1">
      <alignment horizontal="center" vertical="center" wrapText="1"/>
    </xf>
    <xf numFmtId="0" fontId="7" fillId="4" borderId="12"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22" fillId="4" borderId="13" xfId="0" applyFont="1" applyFill="1" applyBorder="1" applyAlignment="1">
      <alignment horizontal="left" vertical="center" wrapText="1"/>
    </xf>
    <xf numFmtId="0" fontId="19" fillId="0" borderId="15" xfId="0" applyFont="1" applyFill="1" applyBorder="1" applyAlignment="1">
      <alignment horizontal="center" vertical="top" wrapText="1"/>
    </xf>
    <xf numFmtId="0" fontId="2" fillId="0" borderId="6"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5" fillId="2" borderId="26"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2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1" fillId="0" borderId="2"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2" fillId="0" borderId="19"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6" xfId="0" applyFont="1" applyBorder="1" applyAlignment="1">
      <alignment horizontal="right" vertical="center"/>
    </xf>
    <xf numFmtId="0" fontId="1" fillId="0" borderId="3" xfId="0" applyFont="1" applyBorder="1" applyAlignment="1" applyProtection="1">
      <alignment horizontal="center" vertical="center"/>
      <protection hidden="1"/>
    </xf>
    <xf numFmtId="0" fontId="5" fillId="2" borderId="28"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2" fillId="0" borderId="19" xfId="0" applyFont="1" applyBorder="1" applyAlignment="1" applyProtection="1">
      <alignment horizontal="center" vertical="center"/>
      <protection hidden="1"/>
    </xf>
    <xf numFmtId="0" fontId="1" fillId="0" borderId="6" xfId="0" applyFont="1" applyBorder="1" applyAlignment="1">
      <alignment horizontal="left" vertical="center" wrapText="1"/>
    </xf>
    <xf numFmtId="0" fontId="2" fillId="0" borderId="6" xfId="0" applyFont="1" applyBorder="1" applyAlignment="1">
      <alignment horizontal="left" vertical="center"/>
    </xf>
    <xf numFmtId="0" fontId="10" fillId="3" borderId="19" xfId="0" applyFont="1" applyFill="1" applyBorder="1" applyAlignment="1">
      <alignment horizontal="center" vertical="top"/>
    </xf>
    <xf numFmtId="0" fontId="10" fillId="3" borderId="17" xfId="0" applyFont="1" applyFill="1" applyBorder="1" applyAlignment="1">
      <alignment horizontal="center" vertical="top"/>
    </xf>
    <xf numFmtId="0" fontId="10" fillId="3" borderId="25" xfId="0" applyFont="1" applyFill="1" applyBorder="1" applyAlignment="1">
      <alignment horizontal="center" vertical="top"/>
    </xf>
    <xf numFmtId="0" fontId="2" fillId="0" borderId="19"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10" fillId="3" borderId="17" xfId="0" applyFont="1" applyFill="1" applyBorder="1" applyAlignment="1">
      <alignment horizontal="center" vertical="center"/>
    </xf>
    <xf numFmtId="0" fontId="10" fillId="3" borderId="25" xfId="0" applyFont="1" applyFill="1" applyBorder="1" applyAlignment="1">
      <alignment horizontal="center" vertical="center"/>
    </xf>
    <xf numFmtId="0" fontId="5" fillId="2" borderId="6" xfId="0" applyFont="1" applyFill="1" applyBorder="1" applyAlignment="1">
      <alignment horizontal="left" vertical="top" wrapText="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14" fillId="0" borderId="12" xfId="0" applyFont="1" applyBorder="1" applyAlignment="1">
      <alignment horizontal="center" vertical="center" wrapText="1"/>
    </xf>
    <xf numFmtId="0" fontId="14" fillId="0" borderId="0" xfId="0" applyFont="1" applyAlignment="1">
      <alignment horizontal="center" vertical="center" wrapText="1"/>
    </xf>
    <xf numFmtId="0" fontId="1" fillId="0" borderId="30" xfId="0" applyFont="1" applyBorder="1" applyAlignment="1" applyProtection="1">
      <alignment horizontal="center" vertical="center"/>
      <protection hidden="1"/>
    </xf>
    <xf numFmtId="0" fontId="1" fillId="0" borderId="31" xfId="0" applyFont="1" applyBorder="1" applyAlignment="1" applyProtection="1">
      <alignment horizontal="center" vertical="center"/>
      <protection hidden="1"/>
    </xf>
    <xf numFmtId="0" fontId="10" fillId="3" borderId="23" xfId="0" applyFont="1" applyFill="1" applyBorder="1" applyAlignment="1">
      <alignment horizontal="center" vertical="center"/>
    </xf>
    <xf numFmtId="0" fontId="10" fillId="3" borderId="29" xfId="0" applyFont="1" applyFill="1" applyBorder="1" applyAlignment="1">
      <alignment horizontal="center" vertical="center"/>
    </xf>
    <xf numFmtId="0" fontId="1" fillId="0" borderId="11"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G$36" lockText="1" noThreeD="1"/>
</file>

<file path=xl/ctrlProps/ctrlProp2.xml><?xml version="1.0" encoding="utf-8"?>
<formControlPr xmlns="http://schemas.microsoft.com/office/spreadsheetml/2009/9/main" objectType="CheckBox" fmlaLink="$G$37" lockText="1" noThreeD="1"/>
</file>

<file path=xl/ctrlProps/ctrlProp3.xml><?xml version="1.0" encoding="utf-8"?>
<formControlPr xmlns="http://schemas.microsoft.com/office/spreadsheetml/2009/9/main" objectType="CheckBox" fmlaLink="$G$38" lockText="1" noThreeD="1"/>
</file>

<file path=xl/ctrlProps/ctrlProp4.xml><?xml version="1.0" encoding="utf-8"?>
<formControlPr xmlns="http://schemas.microsoft.com/office/spreadsheetml/2009/9/main" objectType="CheckBox" fmlaLink="$G$39" lockText="1" noThreeD="1"/>
</file>

<file path=xl/ctrlProps/ctrlProp5.xml><?xml version="1.0" encoding="utf-8"?>
<formControlPr xmlns="http://schemas.microsoft.com/office/spreadsheetml/2009/9/main" objectType="CheckBox" fmlaLink="$G$40" lockText="1" noThreeD="1"/>
</file>

<file path=xl/ctrlProps/ctrlProp6.xml><?xml version="1.0" encoding="utf-8"?>
<formControlPr xmlns="http://schemas.microsoft.com/office/spreadsheetml/2009/9/main" objectType="CheckBox" fmlaLink="$G$41" lockText="1" noThreeD="1"/>
</file>

<file path=xl/ctrlProps/ctrlProp7.xml><?xml version="1.0" encoding="utf-8"?>
<formControlPr xmlns="http://schemas.microsoft.com/office/spreadsheetml/2009/9/main" objectType="CheckBox" fmlaLink="$G$42" lockText="1" noThreeD="1"/>
</file>

<file path=xl/ctrlProps/ctrlProp8.xml><?xml version="1.0" encoding="utf-8"?>
<formControlPr xmlns="http://schemas.microsoft.com/office/spreadsheetml/2009/9/main" objectType="CheckBox" fmlaLink="$G$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1</xdr:col>
      <xdr:colOff>47625</xdr:colOff>
      <xdr:row>1</xdr:row>
      <xdr:rowOff>848497</xdr:rowOff>
    </xdr:to>
    <xdr:pic>
      <xdr:nvPicPr>
        <xdr:cNvPr id="3" name="2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0" y="361950"/>
          <a:ext cx="847725" cy="819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749300</xdr:colOff>
          <xdr:row>35</xdr:row>
          <xdr:rowOff>12700</xdr:rowOff>
        </xdr:from>
        <xdr:to>
          <xdr:col>3</xdr:col>
          <xdr:colOff>965200</xdr:colOff>
          <xdr:row>36</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749300</xdr:colOff>
          <xdr:row>36</xdr:row>
          <xdr:rowOff>50800</xdr:rowOff>
        </xdr:from>
        <xdr:to>
          <xdr:col>3</xdr:col>
          <xdr:colOff>1016000</xdr:colOff>
          <xdr:row>37</xdr:row>
          <xdr:rowOff>25400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749300</xdr:colOff>
          <xdr:row>37</xdr:row>
          <xdr:rowOff>50800</xdr:rowOff>
        </xdr:from>
        <xdr:to>
          <xdr:col>3</xdr:col>
          <xdr:colOff>1003300</xdr:colOff>
          <xdr:row>38</xdr:row>
          <xdr:rowOff>25400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749300</xdr:colOff>
          <xdr:row>38</xdr:row>
          <xdr:rowOff>50800</xdr:rowOff>
        </xdr:from>
        <xdr:to>
          <xdr:col>3</xdr:col>
          <xdr:colOff>1016000</xdr:colOff>
          <xdr:row>39</xdr:row>
          <xdr:rowOff>25400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749300</xdr:colOff>
          <xdr:row>39</xdr:row>
          <xdr:rowOff>25400</xdr:rowOff>
        </xdr:from>
        <xdr:to>
          <xdr:col>3</xdr:col>
          <xdr:colOff>1016000</xdr:colOff>
          <xdr:row>40</xdr:row>
          <xdr:rowOff>63500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40</xdr:row>
          <xdr:rowOff>127000</xdr:rowOff>
        </xdr:from>
        <xdr:to>
          <xdr:col>3</xdr:col>
          <xdr:colOff>1016000</xdr:colOff>
          <xdr:row>40</xdr:row>
          <xdr:rowOff>342900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41</xdr:row>
          <xdr:rowOff>50800</xdr:rowOff>
        </xdr:from>
        <xdr:to>
          <xdr:col>3</xdr:col>
          <xdr:colOff>1003300</xdr:colOff>
          <xdr:row>42</xdr:row>
          <xdr:rowOff>25400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50</xdr:row>
          <xdr:rowOff>203200</xdr:rowOff>
        </xdr:from>
        <xdr:to>
          <xdr:col>3</xdr:col>
          <xdr:colOff>635000</xdr:colOff>
          <xdr:row>50</xdr:row>
          <xdr:rowOff>406400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1</xdr:row>
      <xdr:rowOff>104670</xdr:rowOff>
    </xdr:from>
    <xdr:to>
      <xdr:col>0</xdr:col>
      <xdr:colOff>844112</xdr:colOff>
      <xdr:row>1</xdr:row>
      <xdr:rowOff>921098</xdr:rowOff>
    </xdr:to>
    <xdr:pic>
      <xdr:nvPicPr>
        <xdr:cNvPr id="14" name="13 Imagen">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0" y="397747"/>
          <a:ext cx="844112" cy="816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3"/>
  <sheetViews>
    <sheetView topLeftCell="A35" workbookViewId="0">
      <selection activeCell="D22" sqref="D22"/>
    </sheetView>
  </sheetViews>
  <sheetFormatPr baseColWidth="10" defaultRowHeight="15" x14ac:dyDescent="0.2"/>
  <cols>
    <col min="1" max="1" width="12" customWidth="1"/>
    <col min="2" max="2" width="31.5" customWidth="1"/>
    <col min="3" max="3" width="29.1640625" customWidth="1"/>
    <col min="4" max="4" width="29.5" customWidth="1"/>
  </cols>
  <sheetData>
    <row r="1" spans="1:4" ht="26" x14ac:dyDescent="0.3">
      <c r="A1" s="53"/>
      <c r="B1" s="53"/>
      <c r="C1" s="53"/>
      <c r="D1" s="53"/>
    </row>
    <row r="2" spans="1:4" ht="68.25" customHeight="1" x14ac:dyDescent="0.2">
      <c r="B2" s="113" t="s">
        <v>302</v>
      </c>
      <c r="C2" s="113"/>
      <c r="D2" s="113"/>
    </row>
    <row r="3" spans="1:4" ht="21" customHeight="1" x14ac:dyDescent="0.2">
      <c r="B3" s="114"/>
      <c r="C3" s="114"/>
      <c r="D3" s="114"/>
    </row>
    <row r="5" spans="1:4" ht="20" x14ac:dyDescent="0.2">
      <c r="A5" s="102" t="s">
        <v>205</v>
      </c>
      <c r="B5" s="102"/>
      <c r="C5" s="112"/>
      <c r="D5" s="112"/>
    </row>
    <row r="6" spans="1:4" ht="18" x14ac:dyDescent="0.2">
      <c r="A6" s="102" t="s">
        <v>206</v>
      </c>
      <c r="B6" s="102"/>
      <c r="C6" s="111"/>
      <c r="D6" s="111"/>
    </row>
    <row r="7" spans="1:4" ht="18" x14ac:dyDescent="0.2">
      <c r="A7" s="102" t="s">
        <v>207</v>
      </c>
      <c r="B7" s="102"/>
      <c r="C7" s="111"/>
      <c r="D7" s="111"/>
    </row>
    <row r="8" spans="1:4" ht="18" x14ac:dyDescent="0.2">
      <c r="A8" s="102" t="s">
        <v>208</v>
      </c>
      <c r="B8" s="102"/>
      <c r="C8" s="111"/>
      <c r="D8" s="111"/>
    </row>
    <row r="9" spans="1:4" ht="18" x14ac:dyDescent="0.2">
      <c r="A9" s="102" t="s">
        <v>209</v>
      </c>
      <c r="B9" s="102"/>
      <c r="C9" s="111"/>
      <c r="D9" s="111"/>
    </row>
    <row r="10" spans="1:4" ht="18" x14ac:dyDescent="0.2">
      <c r="A10" s="102" t="s">
        <v>210</v>
      </c>
      <c r="B10" s="102"/>
      <c r="C10" s="103"/>
      <c r="D10" s="103"/>
    </row>
    <row r="11" spans="1:4" ht="18" x14ac:dyDescent="0.2">
      <c r="A11" s="102" t="s">
        <v>306</v>
      </c>
      <c r="B11" s="102"/>
      <c r="C11" s="104"/>
      <c r="D11" s="104"/>
    </row>
    <row r="12" spans="1:4" ht="18" x14ac:dyDescent="0.2">
      <c r="A12" s="102" t="s">
        <v>211</v>
      </c>
      <c r="B12" s="102"/>
      <c r="C12" s="106"/>
      <c r="D12" s="106"/>
    </row>
    <row r="13" spans="1:4" ht="18" x14ac:dyDescent="0.2">
      <c r="A13" s="102" t="s">
        <v>212</v>
      </c>
      <c r="B13" s="102"/>
      <c r="C13" s="106"/>
      <c r="D13" s="106"/>
    </row>
    <row r="14" spans="1:4" ht="18" x14ac:dyDescent="0.2">
      <c r="A14" s="102" t="s">
        <v>213</v>
      </c>
      <c r="B14" s="102"/>
      <c r="C14" s="106"/>
      <c r="D14" s="106"/>
    </row>
    <row r="15" spans="1:4" ht="18" x14ac:dyDescent="0.2">
      <c r="A15" s="102" t="s">
        <v>214</v>
      </c>
      <c r="B15" s="102"/>
      <c r="C15" s="104"/>
      <c r="D15" s="104"/>
    </row>
    <row r="16" spans="1:4" x14ac:dyDescent="0.2">
      <c r="A16" s="107" t="s">
        <v>215</v>
      </c>
      <c r="B16" s="107"/>
      <c r="C16" s="54" t="s">
        <v>216</v>
      </c>
      <c r="D16" s="54" t="s">
        <v>217</v>
      </c>
    </row>
    <row r="17" spans="1:4" ht="31.5" customHeight="1" x14ac:dyDescent="0.2">
      <c r="A17" s="107"/>
      <c r="B17" s="107"/>
      <c r="C17" s="55"/>
      <c r="D17" s="55"/>
    </row>
    <row r="18" spans="1:4" ht="41.25" customHeight="1" x14ac:dyDescent="0.2">
      <c r="A18" s="108" t="s">
        <v>218</v>
      </c>
      <c r="B18" s="109"/>
      <c r="C18" s="110"/>
      <c r="D18" s="110"/>
    </row>
    <row r="19" spans="1:4" ht="18" x14ac:dyDescent="0.2">
      <c r="B19" s="56"/>
      <c r="C19" s="56"/>
      <c r="D19" s="56"/>
    </row>
    <row r="20" spans="1:4" ht="18" x14ac:dyDescent="0.2">
      <c r="B20" s="56"/>
      <c r="C20" s="56"/>
      <c r="D20" s="56"/>
    </row>
    <row r="21" spans="1:4" ht="17" x14ac:dyDescent="0.2">
      <c r="A21" s="57" t="s">
        <v>219</v>
      </c>
      <c r="B21" s="105" t="s">
        <v>220</v>
      </c>
      <c r="C21" s="105"/>
      <c r="D21" s="57" t="s">
        <v>0</v>
      </c>
    </row>
    <row r="22" spans="1:4" ht="49.5" customHeight="1" x14ac:dyDescent="0.2">
      <c r="A22" s="58">
        <v>1</v>
      </c>
      <c r="B22" s="91" t="s">
        <v>292</v>
      </c>
      <c r="C22" s="91"/>
      <c r="D22" s="59" t="str">
        <f>'RESUMEN DE PUNTAJE'!F13</f>
        <v>0</v>
      </c>
    </row>
    <row r="23" spans="1:4" ht="54" customHeight="1" x14ac:dyDescent="0.2">
      <c r="A23" s="58">
        <v>2</v>
      </c>
      <c r="B23" s="91" t="s">
        <v>221</v>
      </c>
      <c r="C23" s="91"/>
      <c r="D23" s="59" t="str">
        <f>'RESUMEN DE PUNTAJE'!F17</f>
        <v>0</v>
      </c>
    </row>
    <row r="24" spans="1:4" ht="54" customHeight="1" x14ac:dyDescent="0.2">
      <c r="A24" s="58">
        <v>3</v>
      </c>
      <c r="B24" s="91" t="s">
        <v>222</v>
      </c>
      <c r="C24" s="91"/>
      <c r="D24" s="59">
        <f>'RESUMEN DE PUNTAJE'!F20</f>
        <v>0</v>
      </c>
    </row>
    <row r="25" spans="1:4" ht="54" customHeight="1" x14ac:dyDescent="0.2">
      <c r="A25" s="58">
        <v>4</v>
      </c>
      <c r="B25" s="91" t="s">
        <v>223</v>
      </c>
      <c r="C25" s="91"/>
      <c r="D25" s="59">
        <f>'RESUMEN DE PUNTAJE'!F26</f>
        <v>0</v>
      </c>
    </row>
    <row r="26" spans="1:4" ht="72" customHeight="1" x14ac:dyDescent="0.2">
      <c r="A26" s="58">
        <v>5</v>
      </c>
      <c r="B26" s="91" t="s">
        <v>295</v>
      </c>
      <c r="C26" s="91"/>
      <c r="D26" s="59">
        <f>'RESUMEN DE PUNTAJE'!F29</f>
        <v>0</v>
      </c>
    </row>
    <row r="27" spans="1:4" ht="36" customHeight="1" x14ac:dyDescent="0.2">
      <c r="A27" s="58">
        <v>6</v>
      </c>
      <c r="B27" s="91" t="s">
        <v>224</v>
      </c>
      <c r="C27" s="91"/>
      <c r="D27" s="59">
        <f>'RESUMEN DE PUNTAJE'!F36</f>
        <v>0</v>
      </c>
    </row>
    <row r="28" spans="1:4" ht="59.25" customHeight="1" x14ac:dyDescent="0.2">
      <c r="A28" s="58">
        <v>7</v>
      </c>
      <c r="B28" s="91" t="s">
        <v>293</v>
      </c>
      <c r="C28" s="91"/>
      <c r="D28" s="59">
        <f>'RESUMEN DE PUNTAJE'!F46</f>
        <v>0</v>
      </c>
    </row>
    <row r="29" spans="1:4" ht="43.5" customHeight="1" x14ac:dyDescent="0.2">
      <c r="A29" s="58">
        <v>8</v>
      </c>
      <c r="B29" s="91" t="s">
        <v>225</v>
      </c>
      <c r="C29" s="91"/>
      <c r="D29" s="59">
        <f>'RESUMEN DE PUNTAJE'!F51</f>
        <v>0</v>
      </c>
    </row>
    <row r="30" spans="1:4" ht="71.25" customHeight="1" x14ac:dyDescent="0.2">
      <c r="A30" s="58">
        <v>9</v>
      </c>
      <c r="B30" s="91" t="s">
        <v>226</v>
      </c>
      <c r="C30" s="91"/>
      <c r="D30" s="59">
        <f>'RESUMEN DE PUNTAJE'!F55</f>
        <v>0</v>
      </c>
    </row>
    <row r="31" spans="1:4" ht="36.75" customHeight="1" x14ac:dyDescent="0.2">
      <c r="A31" s="58">
        <v>10</v>
      </c>
      <c r="B31" s="91" t="s">
        <v>227</v>
      </c>
      <c r="C31" s="91"/>
      <c r="D31" s="59">
        <f>'RESUMEN DE PUNTAJE'!F69</f>
        <v>0</v>
      </c>
    </row>
    <row r="32" spans="1:4" ht="36.75" customHeight="1" x14ac:dyDescent="0.2">
      <c r="A32" s="58">
        <v>11</v>
      </c>
      <c r="B32" s="91" t="s">
        <v>228</v>
      </c>
      <c r="C32" s="91"/>
      <c r="D32" s="59">
        <f>'RESUMEN DE PUNTAJE'!F75</f>
        <v>0</v>
      </c>
    </row>
    <row r="33" spans="1:4" ht="37.5" customHeight="1" x14ac:dyDescent="0.2">
      <c r="A33" s="58">
        <v>12</v>
      </c>
      <c r="B33" s="91" t="s">
        <v>229</v>
      </c>
      <c r="C33" s="91"/>
      <c r="D33" s="59">
        <f>'RESUMEN DE PUNTAJE'!F88</f>
        <v>0</v>
      </c>
    </row>
    <row r="34" spans="1:4" ht="36" customHeight="1" x14ac:dyDescent="0.2">
      <c r="A34" s="58">
        <v>13</v>
      </c>
      <c r="B34" s="91" t="s">
        <v>296</v>
      </c>
      <c r="C34" s="91"/>
      <c r="D34" s="59">
        <f>'RESUMEN DE PUNTAJE'!F101</f>
        <v>0</v>
      </c>
    </row>
    <row r="35" spans="1:4" ht="41.25" customHeight="1" thickBot="1" x14ac:dyDescent="0.25">
      <c r="A35" s="60">
        <v>14</v>
      </c>
      <c r="B35" s="92" t="s">
        <v>297</v>
      </c>
      <c r="C35" s="92"/>
      <c r="D35" s="61">
        <f>'RESUMEN DE PUNTAJE'!F110</f>
        <v>0</v>
      </c>
    </row>
    <row r="36" spans="1:4" ht="35.25" customHeight="1" thickBot="1" x14ac:dyDescent="0.35">
      <c r="A36" s="93" t="s">
        <v>1</v>
      </c>
      <c r="B36" s="94"/>
      <c r="C36" s="94"/>
      <c r="D36" s="62">
        <f>SUM(D22:D35)</f>
        <v>0</v>
      </c>
    </row>
    <row r="37" spans="1:4" ht="19" thickBot="1" x14ac:dyDescent="0.25">
      <c r="B37" s="63"/>
      <c r="C37" s="63"/>
      <c r="D37" s="64"/>
    </row>
    <row r="38" spans="1:4" ht="34" thickBot="1" x14ac:dyDescent="0.25">
      <c r="A38" s="95" t="s">
        <v>230</v>
      </c>
      <c r="B38" s="96"/>
      <c r="C38" s="97"/>
      <c r="D38" s="65" t="str">
        <f>IF(D36=700,"1",IF(AND(D36&gt;700,D36&lt;=750), 2,IF(AND(D36&gt;750,D36&lt;=800),3,IF(AND(D36&gt;800,D36&lt;=850),4,IF(AND(D36&gt;850,D36&lt;=900),5,IF(AND(D36&gt;900,D36&lt;=950),6,IF(D36&gt;950,7,"NA")))))))</f>
        <v>NA</v>
      </c>
    </row>
    <row r="39" spans="1:4" ht="19" thickBot="1" x14ac:dyDescent="0.25">
      <c r="B39" s="56"/>
      <c r="C39" s="66"/>
      <c r="D39" s="56"/>
    </row>
    <row r="40" spans="1:4" ht="69" customHeight="1" thickBot="1" x14ac:dyDescent="0.25">
      <c r="A40" s="98" t="s">
        <v>231</v>
      </c>
      <c r="B40" s="99"/>
      <c r="C40" s="100"/>
      <c r="D40" s="101"/>
    </row>
    <row r="41" spans="1:4" ht="19" thickBot="1" x14ac:dyDescent="0.25">
      <c r="A41" s="83" t="s">
        <v>232</v>
      </c>
      <c r="B41" s="84"/>
      <c r="C41" s="85"/>
      <c r="D41" s="86"/>
    </row>
    <row r="42" spans="1:4" ht="19" thickBot="1" x14ac:dyDescent="0.25">
      <c r="B42" s="56"/>
      <c r="C42" s="56"/>
      <c r="D42" s="56"/>
    </row>
    <row r="43" spans="1:4" ht="48" customHeight="1" thickBot="1" x14ac:dyDescent="0.25">
      <c r="A43" s="87" t="s">
        <v>233</v>
      </c>
      <c r="B43" s="88"/>
      <c r="C43" s="89"/>
      <c r="D43" s="90"/>
    </row>
  </sheetData>
  <sheetProtection algorithmName="SHA-512" hashValue="HzJBrKQd9I8+ynDipNXryBEBMplff5gWqC7/Lj9buSb60RX8/i/iVTud88w4cWHghVMFz+zE8/sk5a85oE/KLg==" saltValue="9sxa9o/Y0rllYNwIJcN0qQ==" spinCount="100000" sheet="1" objects="1" scenarios="1"/>
  <protectedRanges>
    <protectedRange sqref="C5:D11" name="Rango1"/>
    <protectedRange sqref="C15:D15" name="Rango3"/>
    <protectedRange sqref="C17:D17" name="Rango4"/>
  </protectedRanges>
  <mergeCells count="50">
    <mergeCell ref="A5:B5"/>
    <mergeCell ref="C5:D5"/>
    <mergeCell ref="B2:D2"/>
    <mergeCell ref="B3:D3"/>
    <mergeCell ref="A6:B6"/>
    <mergeCell ref="C6:D6"/>
    <mergeCell ref="A7:B7"/>
    <mergeCell ref="C7:D7"/>
    <mergeCell ref="A8:B8"/>
    <mergeCell ref="C8:D8"/>
    <mergeCell ref="A9:B9"/>
    <mergeCell ref="C9:D9"/>
    <mergeCell ref="A10:B10"/>
    <mergeCell ref="C10:D10"/>
    <mergeCell ref="A11:B11"/>
    <mergeCell ref="C11:D11"/>
    <mergeCell ref="B21:C21"/>
    <mergeCell ref="A12:B12"/>
    <mergeCell ref="C12:D12"/>
    <mergeCell ref="A13:B13"/>
    <mergeCell ref="C13:D13"/>
    <mergeCell ref="A14:B14"/>
    <mergeCell ref="C14:D14"/>
    <mergeCell ref="A15:B15"/>
    <mergeCell ref="C15:D15"/>
    <mergeCell ref="A16:B17"/>
    <mergeCell ref="A18:B18"/>
    <mergeCell ref="C18:D18"/>
    <mergeCell ref="B33:C33"/>
    <mergeCell ref="B22:C22"/>
    <mergeCell ref="B23:C23"/>
    <mergeCell ref="B24:C24"/>
    <mergeCell ref="B25:C25"/>
    <mergeCell ref="B26:C26"/>
    <mergeCell ref="B27:C27"/>
    <mergeCell ref="B28:C28"/>
    <mergeCell ref="B29:C29"/>
    <mergeCell ref="B30:C30"/>
    <mergeCell ref="B31:C31"/>
    <mergeCell ref="B32:C32"/>
    <mergeCell ref="A41:B41"/>
    <mergeCell ref="C41:D41"/>
    <mergeCell ref="A43:B43"/>
    <mergeCell ref="C43:D43"/>
    <mergeCell ref="B34:C34"/>
    <mergeCell ref="B35:C35"/>
    <mergeCell ref="A36:C36"/>
    <mergeCell ref="A38:C38"/>
    <mergeCell ref="A40:B40"/>
    <mergeCell ref="C40:D40"/>
  </mergeCells>
  <dataValidations count="5">
    <dataValidation type="list" allowBlank="1" showInputMessage="1" showErrorMessage="1" sqref="C11:D11" xr:uid="{00000000-0002-0000-0200-000000000000}">
      <formula1>UNIDAD</formula1>
    </dataValidation>
    <dataValidation type="list" allowBlank="1" showInputMessage="1" showErrorMessage="1" sqref="C15:D15" xr:uid="{00000000-0002-0000-0200-000001000000}">
      <formula1>NIVEL</formula1>
    </dataValidation>
    <dataValidation type="list" allowBlank="1" showInputMessage="1" showErrorMessage="1" sqref="C14:D14" xr:uid="{00000000-0002-0000-0200-000002000000}">
      <formula1>CATEGORIA</formula1>
    </dataValidation>
    <dataValidation type="list" allowBlank="1" showInputMessage="1" showErrorMessage="1" sqref="C13:D13" xr:uid="{00000000-0002-0000-0200-000003000000}">
      <formula1>AREA</formula1>
    </dataValidation>
    <dataValidation type="list" allowBlank="1" showInputMessage="1" showErrorMessage="1" sqref="C12:D12" xr:uid="{00000000-0002-0000-0200-000004000000}">
      <formula1>DES</formula1>
    </dataValidation>
  </dataValidations>
  <pageMargins left="0.7" right="0.7" top="0.75" bottom="0.75" header="0.3" footer="0.3"/>
  <pageSetup scale="88"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I127"/>
  <sheetViews>
    <sheetView tabSelected="1" topLeftCell="A119" zoomScale="91" zoomScaleNormal="91" workbookViewId="0">
      <selection activeCell="C26" sqref="C26:E26"/>
    </sheetView>
  </sheetViews>
  <sheetFormatPr baseColWidth="10" defaultColWidth="11.5" defaultRowHeight="18" x14ac:dyDescent="0.2"/>
  <cols>
    <col min="1" max="1" width="12.83203125" style="4" customWidth="1"/>
    <col min="2" max="2" width="98.1640625" style="1" customWidth="1"/>
    <col min="3" max="3" width="16" style="44" customWidth="1"/>
    <col min="4" max="4" width="15.5" style="1" customWidth="1"/>
    <col min="5" max="5" width="12.5" style="17" customWidth="1"/>
    <col min="6" max="6" width="14.5" style="2" customWidth="1"/>
    <col min="7" max="7" width="15.5" style="2" hidden="1" customWidth="1"/>
    <col min="8" max="8" width="0.5" style="2" customWidth="1"/>
    <col min="9" max="9" width="0.33203125" style="2" customWidth="1"/>
    <col min="10" max="10" width="14.5" style="2" bestFit="1" customWidth="1"/>
    <col min="11" max="16384" width="11.5" style="2"/>
  </cols>
  <sheetData>
    <row r="1" spans="1:6" ht="23" x14ac:dyDescent="0.15">
      <c r="A1" s="45"/>
      <c r="B1" s="46"/>
      <c r="C1" s="46"/>
      <c r="D1" s="46"/>
      <c r="E1" s="46"/>
      <c r="F1" s="46"/>
    </row>
    <row r="2" spans="1:6" ht="85.5" customHeight="1" x14ac:dyDescent="0.15">
      <c r="B2" s="115" t="s">
        <v>302</v>
      </c>
      <c r="C2" s="115"/>
      <c r="D2" s="115"/>
      <c r="E2" s="115"/>
      <c r="F2" s="115"/>
    </row>
    <row r="3" spans="1:6" ht="31.5" customHeight="1" thickBot="1" x14ac:dyDescent="0.2">
      <c r="B3" s="122"/>
      <c r="C3" s="122"/>
      <c r="D3" s="122"/>
      <c r="E3" s="122"/>
      <c r="F3" s="122"/>
    </row>
    <row r="4" spans="1:6" ht="30" customHeight="1" x14ac:dyDescent="0.15">
      <c r="A4" s="47"/>
      <c r="B4" s="48"/>
      <c r="C4" s="48"/>
      <c r="D4" s="48"/>
      <c r="E4" s="48"/>
      <c r="F4" s="49"/>
    </row>
    <row r="5" spans="1:6" ht="37.5" customHeight="1" x14ac:dyDescent="0.15">
      <c r="A5" s="116" t="s">
        <v>199</v>
      </c>
      <c r="B5" s="117"/>
      <c r="C5" s="117"/>
      <c r="D5" s="117"/>
      <c r="E5" s="117"/>
      <c r="F5" s="118"/>
    </row>
    <row r="6" spans="1:6" ht="37.5" customHeight="1" x14ac:dyDescent="0.15">
      <c r="A6" s="119" t="s">
        <v>200</v>
      </c>
      <c r="B6" s="120"/>
      <c r="C6" s="120"/>
      <c r="D6" s="120"/>
      <c r="E6" s="120"/>
      <c r="F6" s="121"/>
    </row>
    <row r="7" spans="1:6" ht="37.5" customHeight="1" x14ac:dyDescent="0.15">
      <c r="A7" s="119" t="s">
        <v>201</v>
      </c>
      <c r="B7" s="120"/>
      <c r="C7" s="120"/>
      <c r="D7" s="120"/>
      <c r="E7" s="120"/>
      <c r="F7" s="121"/>
    </row>
    <row r="8" spans="1:6" ht="37.5" customHeight="1" x14ac:dyDescent="0.15">
      <c r="A8" s="119" t="s">
        <v>202</v>
      </c>
      <c r="B8" s="120"/>
      <c r="C8" s="120"/>
      <c r="D8" s="120"/>
      <c r="E8" s="120"/>
      <c r="F8" s="121"/>
    </row>
    <row r="9" spans="1:6" ht="37.5" customHeight="1" x14ac:dyDescent="0.15">
      <c r="A9" s="119" t="s">
        <v>203</v>
      </c>
      <c r="B9" s="120"/>
      <c r="C9" s="120"/>
      <c r="D9" s="120"/>
      <c r="E9" s="120"/>
      <c r="F9" s="121"/>
    </row>
    <row r="10" spans="1:6" ht="37.5" customHeight="1" x14ac:dyDescent="0.15">
      <c r="A10" s="119" t="s">
        <v>204</v>
      </c>
      <c r="B10" s="120"/>
      <c r="C10" s="120"/>
      <c r="D10" s="120"/>
      <c r="E10" s="120"/>
      <c r="F10" s="121"/>
    </row>
    <row r="11" spans="1:6" ht="18" customHeight="1" thickBot="1" x14ac:dyDescent="0.2">
      <c r="A11" s="50"/>
      <c r="B11" s="51"/>
      <c r="C11" s="51"/>
      <c r="D11" s="51"/>
      <c r="E11" s="51"/>
      <c r="F11" s="52"/>
    </row>
    <row r="12" spans="1:6" ht="51.75" customHeight="1" thickBot="1" x14ac:dyDescent="0.2">
      <c r="A12" s="15">
        <v>1</v>
      </c>
      <c r="B12" s="142" t="s">
        <v>294</v>
      </c>
      <c r="C12" s="143"/>
      <c r="D12" s="143"/>
      <c r="E12" s="143"/>
      <c r="F12" s="144"/>
    </row>
    <row r="13" spans="1:6" x14ac:dyDescent="0.15">
      <c r="A13" s="6"/>
      <c r="B13" s="8"/>
      <c r="C13" s="148" t="s">
        <v>16</v>
      </c>
      <c r="D13" s="149"/>
      <c r="E13" s="150"/>
      <c r="F13" s="135" t="str">
        <f>IF(C14="Sin reconocimiento",0,IF(C14="1.1. Candidato",700,IF(C14="1.2. Nivel I",750,IF(C14="1.3. Nivel II",800,IF(C14="1.4. Nivel III",850,"0")))))</f>
        <v>0</v>
      </c>
    </row>
    <row r="14" spans="1:6" ht="33" customHeight="1" thickBot="1" x14ac:dyDescent="0.2">
      <c r="A14" s="3"/>
      <c r="B14" s="68" t="s">
        <v>15</v>
      </c>
      <c r="C14" s="151"/>
      <c r="D14" s="152"/>
      <c r="E14" s="153"/>
      <c r="F14" s="136"/>
    </row>
    <row r="15" spans="1:6" ht="69" customHeight="1" x14ac:dyDescent="0.15">
      <c r="A15" s="7">
        <v>2</v>
      </c>
      <c r="B15" s="132" t="s">
        <v>17</v>
      </c>
      <c r="C15" s="133"/>
      <c r="D15" s="133"/>
      <c r="E15" s="133"/>
      <c r="F15" s="134"/>
    </row>
    <row r="16" spans="1:6" ht="19" thickBot="1" x14ac:dyDescent="0.2">
      <c r="A16" s="6"/>
      <c r="B16" s="10"/>
      <c r="C16" s="148" t="s">
        <v>16</v>
      </c>
      <c r="D16" s="149"/>
      <c r="E16" s="150"/>
      <c r="F16" s="22" t="s">
        <v>28</v>
      </c>
    </row>
    <row r="17" spans="1:7" ht="35.25" customHeight="1" x14ac:dyDescent="0.15">
      <c r="A17" s="3"/>
      <c r="B17" s="67" t="s">
        <v>286</v>
      </c>
      <c r="C17" s="137"/>
      <c r="D17" s="138"/>
      <c r="E17" s="139"/>
      <c r="F17" s="73" t="str">
        <f>IF(C17="No es intregrante de Núcleo Académico Básico",0,IF(C17="2.1 Reciente Creación",50,IF(C17="2.2 En desarrollo",75,IF(C17="2.3 Consolidad",100,IF(C17="1.4. Nivel III",850,"0")))))</f>
        <v>0</v>
      </c>
      <c r="G17" s="2" t="b">
        <v>1</v>
      </c>
    </row>
    <row r="18" spans="1:7" ht="57.75" customHeight="1" x14ac:dyDescent="0.15">
      <c r="A18" s="7">
        <v>3</v>
      </c>
      <c r="B18" s="132" t="s">
        <v>18</v>
      </c>
      <c r="C18" s="133"/>
      <c r="D18" s="133"/>
      <c r="E18" s="133"/>
      <c r="F18" s="134"/>
    </row>
    <row r="19" spans="1:7" ht="20.25" customHeight="1" thickBot="1" x14ac:dyDescent="0.2">
      <c r="A19" s="6"/>
      <c r="B19" s="10"/>
      <c r="C19" s="41" t="s">
        <v>27</v>
      </c>
      <c r="D19" s="157" t="s">
        <v>0</v>
      </c>
      <c r="E19" s="158"/>
      <c r="F19" s="22" t="s">
        <v>28</v>
      </c>
    </row>
    <row r="20" spans="1:7" ht="56.25" customHeight="1" x14ac:dyDescent="0.15">
      <c r="A20" s="3" t="s">
        <v>6</v>
      </c>
      <c r="B20" s="11" t="s">
        <v>19</v>
      </c>
      <c r="C20" s="71"/>
      <c r="D20" s="123">
        <f>IF(C20*50&gt;150,150,C20*50)</f>
        <v>0</v>
      </c>
      <c r="E20" s="145"/>
      <c r="F20" s="135">
        <f>IF(SUM(D20:D23)&gt;150,150,SUM(D20:D23))</f>
        <v>0</v>
      </c>
    </row>
    <row r="21" spans="1:7" ht="57.75" customHeight="1" x14ac:dyDescent="0.15">
      <c r="A21" s="3" t="s">
        <v>7</v>
      </c>
      <c r="B21" s="9" t="s">
        <v>20</v>
      </c>
      <c r="C21" s="71"/>
      <c r="D21" s="123">
        <f>IF(C21*25&gt;75,75,C21*25)</f>
        <v>0</v>
      </c>
      <c r="E21" s="145"/>
      <c r="F21" s="141"/>
    </row>
    <row r="22" spans="1:7" ht="51" customHeight="1" x14ac:dyDescent="0.15">
      <c r="A22" s="3" t="s">
        <v>8</v>
      </c>
      <c r="B22" s="9" t="s">
        <v>21</v>
      </c>
      <c r="C22" s="71"/>
      <c r="D22" s="123">
        <f>IF(C22*40&gt;100,100,C22*40)</f>
        <v>0</v>
      </c>
      <c r="E22" s="145"/>
      <c r="F22" s="141"/>
    </row>
    <row r="23" spans="1:7" ht="41.25" customHeight="1" thickBot="1" x14ac:dyDescent="0.2">
      <c r="A23" s="3" t="s">
        <v>9</v>
      </c>
      <c r="B23" s="9" t="s">
        <v>22</v>
      </c>
      <c r="C23" s="71"/>
      <c r="D23" s="123">
        <f>IF(C23*20&gt;50,50,C23*20)</f>
        <v>0</v>
      </c>
      <c r="E23" s="145"/>
      <c r="F23" s="136"/>
    </row>
    <row r="24" spans="1:7" ht="37.5" customHeight="1" thickBot="1" x14ac:dyDescent="0.2">
      <c r="A24" s="7">
        <v>4</v>
      </c>
      <c r="B24" s="129" t="s">
        <v>30</v>
      </c>
      <c r="C24" s="130"/>
      <c r="D24" s="130"/>
      <c r="E24" s="130"/>
      <c r="F24" s="131"/>
    </row>
    <row r="25" spans="1:7" ht="19" thickBot="1" x14ac:dyDescent="0.2">
      <c r="A25" s="6"/>
      <c r="B25" s="12"/>
      <c r="C25" s="148" t="s">
        <v>16</v>
      </c>
      <c r="D25" s="149"/>
      <c r="E25" s="150"/>
      <c r="F25" s="20" t="s">
        <v>28</v>
      </c>
    </row>
    <row r="26" spans="1:7" ht="52" thickBot="1" x14ac:dyDescent="0.2">
      <c r="A26" s="21" t="s">
        <v>29</v>
      </c>
      <c r="B26" s="13" t="s">
        <v>23</v>
      </c>
      <c r="C26" s="154"/>
      <c r="D26" s="155"/>
      <c r="E26" s="156"/>
      <c r="F26" s="74">
        <f>IF(C26="No pertenece a CA",0,IF(C26="4.1. CA en Consolidación",50,IF(C26="4.2. CA Consolidado",100,0)))</f>
        <v>0</v>
      </c>
    </row>
    <row r="27" spans="1:7" ht="71.25" customHeight="1" x14ac:dyDescent="0.15">
      <c r="A27" s="7">
        <v>5</v>
      </c>
      <c r="B27" s="126" t="s">
        <v>31</v>
      </c>
      <c r="C27" s="127"/>
      <c r="D27" s="127"/>
      <c r="E27" s="127"/>
      <c r="F27" s="128"/>
    </row>
    <row r="28" spans="1:7" ht="19" thickBot="1" x14ac:dyDescent="0.2">
      <c r="A28" s="6"/>
      <c r="B28" s="10"/>
      <c r="C28" s="41" t="s">
        <v>27</v>
      </c>
      <c r="D28" s="157" t="s">
        <v>0</v>
      </c>
      <c r="E28" s="158"/>
      <c r="F28" s="22" t="s">
        <v>28</v>
      </c>
    </row>
    <row r="29" spans="1:7" x14ac:dyDescent="0.15">
      <c r="A29" s="3" t="s">
        <v>2</v>
      </c>
      <c r="B29" s="9" t="s">
        <v>32</v>
      </c>
      <c r="C29" s="71"/>
      <c r="D29" s="123">
        <f>IF(C29*50&gt;100,100,C29*50)</f>
        <v>0</v>
      </c>
      <c r="E29" s="145"/>
      <c r="F29" s="135">
        <f>IF(SUM(D29:D32)&gt;100,100,SUM(D29:D32))</f>
        <v>0</v>
      </c>
    </row>
    <row r="30" spans="1:7" x14ac:dyDescent="0.15">
      <c r="A30" s="3" t="s">
        <v>3</v>
      </c>
      <c r="B30" s="9" t="s">
        <v>34</v>
      </c>
      <c r="C30" s="71"/>
      <c r="D30" s="123">
        <f>IF(C30*25&gt;100,100,C30*25)</f>
        <v>0</v>
      </c>
      <c r="E30" s="145"/>
      <c r="F30" s="141"/>
    </row>
    <row r="31" spans="1:7" x14ac:dyDescent="0.15">
      <c r="A31" s="3" t="s">
        <v>4</v>
      </c>
      <c r="B31" s="9" t="s">
        <v>35</v>
      </c>
      <c r="C31" s="71"/>
      <c r="D31" s="123">
        <f>IF(C31*100&gt;100,100,C31*100)</f>
        <v>0</v>
      </c>
      <c r="E31" s="145"/>
      <c r="F31" s="141"/>
    </row>
    <row r="32" spans="1:7" ht="19" thickBot="1" x14ac:dyDescent="0.2">
      <c r="A32" s="3" t="s">
        <v>5</v>
      </c>
      <c r="B32" s="9" t="s">
        <v>33</v>
      </c>
      <c r="C32" s="71"/>
      <c r="D32" s="123">
        <f>IF(C32*50&gt;100,100,C32*50)</f>
        <v>0</v>
      </c>
      <c r="E32" s="145"/>
      <c r="F32" s="136"/>
    </row>
    <row r="33" spans="1:7" x14ac:dyDescent="0.15">
      <c r="A33" s="16">
        <v>6</v>
      </c>
      <c r="B33" s="126" t="s">
        <v>36</v>
      </c>
      <c r="C33" s="127"/>
      <c r="D33" s="127"/>
      <c r="E33" s="127"/>
      <c r="F33" s="128"/>
    </row>
    <row r="34" spans="1:7" ht="33.75" customHeight="1" x14ac:dyDescent="0.15">
      <c r="A34" s="3">
        <v>6.1</v>
      </c>
      <c r="B34" s="146" t="s">
        <v>37</v>
      </c>
      <c r="C34" s="146"/>
      <c r="D34" s="146"/>
      <c r="E34" s="146"/>
      <c r="F34" s="146"/>
    </row>
    <row r="35" spans="1:7" ht="35" thickBot="1" x14ac:dyDescent="0.2">
      <c r="A35" s="23"/>
      <c r="B35" s="30" t="s">
        <v>40</v>
      </c>
      <c r="C35" s="26" t="s">
        <v>52</v>
      </c>
      <c r="D35" s="26" t="s">
        <v>51</v>
      </c>
      <c r="E35" s="25" t="s">
        <v>0</v>
      </c>
      <c r="F35" s="24" t="s">
        <v>28</v>
      </c>
    </row>
    <row r="36" spans="1:7" ht="17" x14ac:dyDescent="0.15">
      <c r="A36" s="140" t="s">
        <v>38</v>
      </c>
      <c r="B36" s="147" t="s">
        <v>39</v>
      </c>
      <c r="C36" s="27" t="s">
        <v>41</v>
      </c>
      <c r="D36" s="79" t="s">
        <v>45</v>
      </c>
      <c r="E36" s="75">
        <f>IF(G36=TRUE,50,0)</f>
        <v>0</v>
      </c>
      <c r="F36" s="135">
        <f>IF(SUM(E36:E42)&gt;100,100,SUM(E36:E42))</f>
        <v>0</v>
      </c>
      <c r="G36" s="81" t="b">
        <v>0</v>
      </c>
    </row>
    <row r="37" spans="1:7" ht="18.75" customHeight="1" x14ac:dyDescent="0.15">
      <c r="A37" s="140"/>
      <c r="B37" s="147"/>
      <c r="C37" s="27" t="s">
        <v>42</v>
      </c>
      <c r="D37" s="79" t="s">
        <v>46</v>
      </c>
      <c r="E37" s="75">
        <f>IF(G37=TRUE,50,0)</f>
        <v>0</v>
      </c>
      <c r="F37" s="141"/>
      <c r="G37" s="81" t="b">
        <v>0</v>
      </c>
    </row>
    <row r="38" spans="1:7" ht="18.75" customHeight="1" x14ac:dyDescent="0.15">
      <c r="A38" s="140"/>
      <c r="B38" s="147"/>
      <c r="C38" s="27" t="s">
        <v>43</v>
      </c>
      <c r="D38" s="80" t="s">
        <v>47</v>
      </c>
      <c r="E38" s="75">
        <f>IF(G38=TRUE,100,0)</f>
        <v>0</v>
      </c>
      <c r="F38" s="141"/>
      <c r="G38" s="81" t="b">
        <v>0</v>
      </c>
    </row>
    <row r="39" spans="1:7" ht="18.75" customHeight="1" x14ac:dyDescent="0.15">
      <c r="A39" s="140"/>
      <c r="B39" s="147"/>
      <c r="C39" s="27" t="s">
        <v>44</v>
      </c>
      <c r="D39" s="79" t="s">
        <v>48</v>
      </c>
      <c r="E39" s="75">
        <f>IF(G39=TRUE,100,0)</f>
        <v>0</v>
      </c>
      <c r="F39" s="141"/>
      <c r="G39" s="81" t="b">
        <v>0</v>
      </c>
    </row>
    <row r="40" spans="1:7" ht="17" x14ac:dyDescent="0.15">
      <c r="A40" s="28" t="s">
        <v>53</v>
      </c>
      <c r="B40" s="18" t="s">
        <v>54</v>
      </c>
      <c r="C40" s="27" t="s">
        <v>59</v>
      </c>
      <c r="D40" s="79" t="s">
        <v>49</v>
      </c>
      <c r="E40" s="75">
        <f>IF(G40=TRUE,50,0)</f>
        <v>0</v>
      </c>
      <c r="F40" s="141"/>
      <c r="G40" s="81" t="b">
        <v>0</v>
      </c>
    </row>
    <row r="41" spans="1:7" ht="34" x14ac:dyDescent="0.15">
      <c r="A41" s="28" t="s">
        <v>57</v>
      </c>
      <c r="B41" s="29" t="s">
        <v>55</v>
      </c>
      <c r="C41" s="27" t="s">
        <v>60</v>
      </c>
      <c r="D41" s="79" t="s">
        <v>49</v>
      </c>
      <c r="E41" s="75">
        <f>IF(G41=TRUE,100,0)</f>
        <v>0</v>
      </c>
      <c r="F41" s="141"/>
      <c r="G41" s="81" t="b">
        <v>0</v>
      </c>
    </row>
    <row r="42" spans="1:7" ht="18.75" customHeight="1" thickBot="1" x14ac:dyDescent="0.2">
      <c r="A42" s="28" t="s">
        <v>58</v>
      </c>
      <c r="B42" s="18" t="s">
        <v>56</v>
      </c>
      <c r="C42" s="27" t="s">
        <v>61</v>
      </c>
      <c r="D42" s="79" t="s">
        <v>50</v>
      </c>
      <c r="E42" s="75">
        <f t="shared" ref="E42" si="0">IF(G42=TRUE,50,0)</f>
        <v>0</v>
      </c>
      <c r="F42" s="136"/>
      <c r="G42" s="81" t="b">
        <v>0</v>
      </c>
    </row>
    <row r="43" spans="1:7" x14ac:dyDescent="0.15">
      <c r="A43" s="16">
        <v>7</v>
      </c>
      <c r="B43" s="126" t="s">
        <v>288</v>
      </c>
      <c r="C43" s="127"/>
      <c r="D43" s="127"/>
      <c r="E43" s="127"/>
      <c r="F43" s="128"/>
    </row>
    <row r="44" spans="1:7" ht="77.25" customHeight="1" x14ac:dyDescent="0.15">
      <c r="A44" s="3">
        <v>7.1</v>
      </c>
      <c r="B44" s="146" t="s">
        <v>290</v>
      </c>
      <c r="C44" s="146"/>
      <c r="D44" s="146"/>
      <c r="E44" s="146"/>
      <c r="F44" s="146"/>
    </row>
    <row r="45" spans="1:7" ht="19" thickBot="1" x14ac:dyDescent="0.2">
      <c r="A45" s="6"/>
      <c r="B45" s="10"/>
      <c r="C45" s="41" t="s">
        <v>27</v>
      </c>
      <c r="D45" s="157" t="s">
        <v>0</v>
      </c>
      <c r="E45" s="158"/>
      <c r="F45" s="22" t="s">
        <v>28</v>
      </c>
    </row>
    <row r="46" spans="1:7" ht="17" x14ac:dyDescent="0.15">
      <c r="A46" s="28" t="s">
        <v>63</v>
      </c>
      <c r="B46" s="18" t="s">
        <v>62</v>
      </c>
      <c r="C46" s="72"/>
      <c r="D46" s="123">
        <f>IF(C46*150&gt;300,300,C46*150)</f>
        <v>0</v>
      </c>
      <c r="E46" s="145"/>
      <c r="F46" s="160">
        <f>IF(SUM(D46:E48)&gt;300,300,SUM(D46:E48))</f>
        <v>0</v>
      </c>
    </row>
    <row r="47" spans="1:7" ht="17" x14ac:dyDescent="0.15">
      <c r="A47" s="28" t="s">
        <v>64</v>
      </c>
      <c r="B47" s="18" t="s">
        <v>291</v>
      </c>
      <c r="C47" s="72"/>
      <c r="D47" s="123">
        <f>IF(C47*75&gt;300,300,C47*75)</f>
        <v>0</v>
      </c>
      <c r="E47" s="145"/>
      <c r="F47" s="161"/>
    </row>
    <row r="48" spans="1:7" thickBot="1" x14ac:dyDescent="0.2">
      <c r="A48" s="28" t="s">
        <v>65</v>
      </c>
      <c r="B48" s="18" t="s">
        <v>289</v>
      </c>
      <c r="C48" s="72"/>
      <c r="D48" s="123">
        <f>IF(C48*50&gt;300,300,C48*50)</f>
        <v>0</v>
      </c>
      <c r="E48" s="145"/>
      <c r="F48" s="162"/>
    </row>
    <row r="49" spans="1:9" ht="38.25" customHeight="1" x14ac:dyDescent="0.15">
      <c r="A49" s="16">
        <v>8</v>
      </c>
      <c r="B49" s="126" t="s">
        <v>66</v>
      </c>
      <c r="C49" s="127"/>
      <c r="D49" s="127"/>
      <c r="E49" s="127"/>
      <c r="F49" s="128"/>
    </row>
    <row r="50" spans="1:9" ht="18.75" customHeight="1" x14ac:dyDescent="0.15">
      <c r="A50" s="6"/>
      <c r="B50" s="10"/>
      <c r="C50" s="41" t="s">
        <v>67</v>
      </c>
      <c r="D50" s="157" t="s">
        <v>0</v>
      </c>
      <c r="E50" s="158"/>
      <c r="F50" s="22" t="s">
        <v>28</v>
      </c>
    </row>
    <row r="51" spans="1:9" ht="51" x14ac:dyDescent="0.15">
      <c r="A51" s="19">
        <v>8.1</v>
      </c>
      <c r="B51" s="82" t="s">
        <v>303</v>
      </c>
      <c r="C51" s="27"/>
      <c r="D51" s="123">
        <f>IF(G51=TRUE,100,0)</f>
        <v>0</v>
      </c>
      <c r="E51" s="123"/>
      <c r="F51" s="76">
        <f>SUM(D51)</f>
        <v>0</v>
      </c>
      <c r="G51" s="81" t="b">
        <v>0</v>
      </c>
    </row>
    <row r="52" spans="1:9" ht="54" customHeight="1" x14ac:dyDescent="0.15">
      <c r="A52" s="7">
        <v>9</v>
      </c>
      <c r="B52" s="159" t="s">
        <v>68</v>
      </c>
      <c r="C52" s="159"/>
      <c r="D52" s="159"/>
      <c r="E52" s="159"/>
      <c r="F52" s="159"/>
    </row>
    <row r="53" spans="1:9" ht="54" customHeight="1" x14ac:dyDescent="0.15">
      <c r="A53" s="3">
        <v>9.1</v>
      </c>
      <c r="B53" s="146" t="s">
        <v>304</v>
      </c>
      <c r="C53" s="146"/>
      <c r="D53" s="146"/>
      <c r="E53" s="146"/>
      <c r="F53" s="146"/>
    </row>
    <row r="54" spans="1:9" x14ac:dyDescent="0.15">
      <c r="A54" s="6"/>
      <c r="B54" s="31" t="s">
        <v>87</v>
      </c>
      <c r="C54" s="41" t="s">
        <v>27</v>
      </c>
      <c r="D54" s="157" t="s">
        <v>0</v>
      </c>
      <c r="E54" s="158"/>
      <c r="F54" s="22" t="s">
        <v>28</v>
      </c>
    </row>
    <row r="55" spans="1:9" x14ac:dyDescent="0.15">
      <c r="A55" s="32" t="s">
        <v>78</v>
      </c>
      <c r="B55" s="18" t="s">
        <v>69</v>
      </c>
      <c r="C55" s="72"/>
      <c r="D55" s="123">
        <f>IF(C55*5&gt;25,25,C55*5)</f>
        <v>0</v>
      </c>
      <c r="E55" s="123"/>
      <c r="F55" s="165">
        <f>IF(D55+D56+D57+D58+D59+D60+D61+IF(D62+D63&gt;50,50,D62+D63)+D64+D65&gt;100,100,D55+D56+D57+D58+D59+D60+D61+IF(D62+D63&gt;50,50,D62+D63)+D64+D65)</f>
        <v>0</v>
      </c>
    </row>
    <row r="56" spans="1:9" x14ac:dyDescent="0.15">
      <c r="A56" s="32" t="s">
        <v>79</v>
      </c>
      <c r="B56" s="18" t="s">
        <v>70</v>
      </c>
      <c r="C56" s="72"/>
      <c r="D56" s="123">
        <f>IF(C56*10&gt;50,50,C56*10)</f>
        <v>0</v>
      </c>
      <c r="E56" s="123"/>
      <c r="F56" s="165"/>
    </row>
    <row r="57" spans="1:9" ht="34" x14ac:dyDescent="0.15">
      <c r="A57" s="32" t="s">
        <v>80</v>
      </c>
      <c r="B57" s="18" t="s">
        <v>71</v>
      </c>
      <c r="C57" s="72"/>
      <c r="D57" s="123">
        <f>IF(C57*5&gt;25,25,C57*5)</f>
        <v>0</v>
      </c>
      <c r="E57" s="123"/>
      <c r="F57" s="165"/>
    </row>
    <row r="58" spans="1:9" ht="32" x14ac:dyDescent="0.15">
      <c r="A58" s="32" t="s">
        <v>81</v>
      </c>
      <c r="B58" s="18" t="s">
        <v>72</v>
      </c>
      <c r="C58" s="72"/>
      <c r="D58" s="123">
        <f>IF(C58*10&gt;50,50,C58*10)</f>
        <v>0</v>
      </c>
      <c r="E58" s="123"/>
      <c r="F58" s="165"/>
    </row>
    <row r="59" spans="1:9" ht="34" x14ac:dyDescent="0.15">
      <c r="A59" s="32" t="s">
        <v>82</v>
      </c>
      <c r="B59" s="18" t="s">
        <v>73</v>
      </c>
      <c r="C59" s="72"/>
      <c r="D59" s="123">
        <f>IF(C59*25&gt;50,50,C59*25)</f>
        <v>0</v>
      </c>
      <c r="E59" s="123"/>
      <c r="F59" s="165"/>
    </row>
    <row r="60" spans="1:9" ht="32" x14ac:dyDescent="0.15">
      <c r="A60" s="32" t="s">
        <v>83</v>
      </c>
      <c r="B60" s="18" t="s">
        <v>74</v>
      </c>
      <c r="C60" s="72"/>
      <c r="D60" s="123">
        <f>IF(C60*100&gt;100,100,C60*100)</f>
        <v>0</v>
      </c>
      <c r="E60" s="123"/>
      <c r="F60" s="165"/>
    </row>
    <row r="61" spans="1:9" x14ac:dyDescent="0.15">
      <c r="A61" s="32" t="s">
        <v>84</v>
      </c>
      <c r="B61" s="18" t="s">
        <v>75</v>
      </c>
      <c r="C61" s="72"/>
      <c r="D61" s="123">
        <f>IF(C61*5&gt;25,25,C61*5)</f>
        <v>0</v>
      </c>
      <c r="E61" s="123"/>
      <c r="F61" s="165"/>
    </row>
    <row r="62" spans="1:9" ht="32" x14ac:dyDescent="0.15">
      <c r="A62" s="33" t="s">
        <v>91</v>
      </c>
      <c r="B62" s="18" t="s">
        <v>88</v>
      </c>
      <c r="C62" s="72"/>
      <c r="D62" s="123">
        <f>IF(C62*50&gt;50,50,C62*50)</f>
        <v>0</v>
      </c>
      <c r="E62" s="123"/>
      <c r="F62" s="165"/>
      <c r="G62" s="163" t="str">
        <f>IF(SUM(D62:E63)&gt;50,"Solo se considerarán una suma máxima de 50 puntos para el 9.1.8","")</f>
        <v/>
      </c>
      <c r="H62" s="164"/>
      <c r="I62" s="164"/>
    </row>
    <row r="63" spans="1:9" ht="32" x14ac:dyDescent="0.15">
      <c r="A63" s="33" t="s">
        <v>92</v>
      </c>
      <c r="B63" s="18" t="s">
        <v>89</v>
      </c>
      <c r="C63" s="72"/>
      <c r="D63" s="123">
        <f>IF(C63*25&gt;50,50,C63*25)</f>
        <v>0</v>
      </c>
      <c r="E63" s="123"/>
      <c r="F63" s="165"/>
      <c r="G63" s="163"/>
      <c r="H63" s="164"/>
      <c r="I63" s="164"/>
    </row>
    <row r="64" spans="1:9" ht="34" x14ac:dyDescent="0.15">
      <c r="A64" s="32" t="s">
        <v>85</v>
      </c>
      <c r="B64" s="18" t="s">
        <v>76</v>
      </c>
      <c r="C64" s="72"/>
      <c r="D64" s="123">
        <f>IF(C64*50&gt;100,100,C64*50)</f>
        <v>0</v>
      </c>
      <c r="E64" s="123"/>
      <c r="F64" s="165"/>
    </row>
    <row r="65" spans="1:6" ht="35" thickBot="1" x14ac:dyDescent="0.2">
      <c r="A65" s="32" t="s">
        <v>86</v>
      </c>
      <c r="B65" s="18" t="s">
        <v>77</v>
      </c>
      <c r="C65" s="72"/>
      <c r="D65" s="123">
        <f>IF(C65*50&gt;100,100,C65*50)</f>
        <v>0</v>
      </c>
      <c r="E65" s="123"/>
      <c r="F65" s="166"/>
    </row>
    <row r="66" spans="1:6" ht="27.75" customHeight="1" x14ac:dyDescent="0.15">
      <c r="A66" s="16">
        <v>10</v>
      </c>
      <c r="B66" s="132" t="s">
        <v>90</v>
      </c>
      <c r="C66" s="133"/>
      <c r="D66" s="133"/>
      <c r="E66" s="133"/>
      <c r="F66" s="134"/>
    </row>
    <row r="67" spans="1:6" ht="66" customHeight="1" x14ac:dyDescent="0.15">
      <c r="A67" s="3">
        <v>10.1</v>
      </c>
      <c r="B67" s="146" t="s">
        <v>93</v>
      </c>
      <c r="C67" s="146"/>
      <c r="D67" s="146"/>
      <c r="E67" s="146"/>
      <c r="F67" s="146"/>
    </row>
    <row r="68" spans="1:6" x14ac:dyDescent="0.15">
      <c r="A68" s="34"/>
      <c r="B68" s="35" t="s">
        <v>122</v>
      </c>
      <c r="C68" s="37" t="s">
        <v>27</v>
      </c>
      <c r="D68" s="167" t="s">
        <v>0</v>
      </c>
      <c r="E68" s="168"/>
      <c r="F68" s="22" t="s">
        <v>28</v>
      </c>
    </row>
    <row r="69" spans="1:6" ht="51" x14ac:dyDescent="0.15">
      <c r="A69" s="36" t="s">
        <v>94</v>
      </c>
      <c r="B69" s="18" t="s">
        <v>97</v>
      </c>
      <c r="C69" s="72"/>
      <c r="D69" s="123">
        <f>IF(C69*50&gt;100,100,C69*50)</f>
        <v>0</v>
      </c>
      <c r="E69" s="123"/>
      <c r="F69" s="165">
        <f>IF(SUM(D69:E71)&gt;100,100,SUM(D69:E71))</f>
        <v>0</v>
      </c>
    </row>
    <row r="70" spans="1:6" ht="34" x14ac:dyDescent="0.15">
      <c r="A70" s="36" t="s">
        <v>95</v>
      </c>
      <c r="B70" s="18" t="s">
        <v>98</v>
      </c>
      <c r="C70" s="72"/>
      <c r="D70" s="123">
        <f>IF(C70*10&gt;50,50,C70*10)</f>
        <v>0</v>
      </c>
      <c r="E70" s="123"/>
      <c r="F70" s="165"/>
    </row>
    <row r="71" spans="1:6" ht="52" thickBot="1" x14ac:dyDescent="0.2">
      <c r="A71" s="36" t="s">
        <v>96</v>
      </c>
      <c r="B71" s="18" t="s">
        <v>298</v>
      </c>
      <c r="C71" s="72"/>
      <c r="D71" s="123">
        <f>IF(C71*25&gt;50,50,C71*25)</f>
        <v>0</v>
      </c>
      <c r="E71" s="123"/>
      <c r="F71" s="166"/>
    </row>
    <row r="72" spans="1:6" ht="33.75" customHeight="1" x14ac:dyDescent="0.15">
      <c r="A72" s="16">
        <v>11</v>
      </c>
      <c r="B72" s="126" t="s">
        <v>99</v>
      </c>
      <c r="C72" s="127"/>
      <c r="D72" s="127"/>
      <c r="E72" s="127"/>
      <c r="F72" s="128"/>
    </row>
    <row r="73" spans="1:6" ht="33" customHeight="1" x14ac:dyDescent="0.15">
      <c r="A73" s="3">
        <v>11.1</v>
      </c>
      <c r="B73" s="146" t="s">
        <v>100</v>
      </c>
      <c r="C73" s="146"/>
      <c r="D73" s="146"/>
      <c r="E73" s="146"/>
      <c r="F73" s="146"/>
    </row>
    <row r="74" spans="1:6" ht="19" thickBot="1" x14ac:dyDescent="0.2">
      <c r="A74" s="34"/>
      <c r="B74" s="35" t="s">
        <v>121</v>
      </c>
      <c r="C74" s="37" t="s">
        <v>27</v>
      </c>
      <c r="D74" s="167" t="s">
        <v>0</v>
      </c>
      <c r="E74" s="168"/>
      <c r="F74" s="22" t="s">
        <v>28</v>
      </c>
    </row>
    <row r="75" spans="1:6" ht="32" x14ac:dyDescent="0.15">
      <c r="A75" s="36" t="s">
        <v>101</v>
      </c>
      <c r="B75" s="18" t="s">
        <v>111</v>
      </c>
      <c r="C75" s="72"/>
      <c r="D75" s="123">
        <f>IF(C75*10&gt;50,50,C75*10)</f>
        <v>0</v>
      </c>
      <c r="E75" s="145"/>
      <c r="F75" s="135">
        <f>IF(SUM(D75:E84)&gt;150,150,SUM(D75:E84))</f>
        <v>0</v>
      </c>
    </row>
    <row r="76" spans="1:6" ht="32" x14ac:dyDescent="0.15">
      <c r="A76" s="36" t="s">
        <v>102</v>
      </c>
      <c r="B76" s="18" t="s">
        <v>112</v>
      </c>
      <c r="C76" s="72"/>
      <c r="D76" s="123">
        <f t="shared" ref="D76:D77" si="1">IF(C76*10&gt;50,50,C76*10)</f>
        <v>0</v>
      </c>
      <c r="E76" s="145"/>
      <c r="F76" s="141"/>
    </row>
    <row r="77" spans="1:6" ht="47" x14ac:dyDescent="0.15">
      <c r="A77" s="36" t="s">
        <v>103</v>
      </c>
      <c r="B77" s="18" t="s">
        <v>113</v>
      </c>
      <c r="C77" s="72"/>
      <c r="D77" s="123">
        <f t="shared" si="1"/>
        <v>0</v>
      </c>
      <c r="E77" s="145"/>
      <c r="F77" s="141"/>
    </row>
    <row r="78" spans="1:6" ht="47" x14ac:dyDescent="0.15">
      <c r="A78" s="36" t="s">
        <v>104</v>
      </c>
      <c r="B78" s="18" t="s">
        <v>114</v>
      </c>
      <c r="C78" s="72"/>
      <c r="D78" s="123">
        <f>IF(C78*20&gt;60,60,C78*20)</f>
        <v>0</v>
      </c>
      <c r="E78" s="145"/>
      <c r="F78" s="141"/>
    </row>
    <row r="79" spans="1:6" ht="36" customHeight="1" x14ac:dyDescent="0.15">
      <c r="A79" s="36" t="s">
        <v>105</v>
      </c>
      <c r="B79" s="18" t="s">
        <v>115</v>
      </c>
      <c r="C79" s="72"/>
      <c r="D79" s="123">
        <f>IF(C79*20&gt;60,60,C79*20)</f>
        <v>0</v>
      </c>
      <c r="E79" s="145"/>
      <c r="F79" s="141"/>
    </row>
    <row r="80" spans="1:6" ht="32" x14ac:dyDescent="0.15">
      <c r="A80" s="36" t="s">
        <v>106</v>
      </c>
      <c r="B80" s="18" t="s">
        <v>116</v>
      </c>
      <c r="C80" s="72"/>
      <c r="D80" s="123">
        <f>IF(C80*15&gt;60,60,C80*15)</f>
        <v>0</v>
      </c>
      <c r="E80" s="145"/>
      <c r="F80" s="141"/>
    </row>
    <row r="81" spans="1:9" ht="32" x14ac:dyDescent="0.15">
      <c r="A81" s="36" t="s">
        <v>107</v>
      </c>
      <c r="B81" s="18" t="s">
        <v>117</v>
      </c>
      <c r="C81" s="72"/>
      <c r="D81" s="123">
        <f>IF(C81*15&gt;60,60,C81*15)</f>
        <v>0</v>
      </c>
      <c r="E81" s="145"/>
      <c r="F81" s="141"/>
    </row>
    <row r="82" spans="1:9" ht="47" x14ac:dyDescent="0.15">
      <c r="A82" s="36" t="s">
        <v>108</v>
      </c>
      <c r="B82" s="18" t="s">
        <v>118</v>
      </c>
      <c r="C82" s="72"/>
      <c r="D82" s="123">
        <f>IF(C82*25&gt;50,50,C82*25)</f>
        <v>0</v>
      </c>
      <c r="E82" s="145"/>
      <c r="F82" s="141"/>
    </row>
    <row r="83" spans="1:9" ht="47" x14ac:dyDescent="0.15">
      <c r="A83" s="36" t="s">
        <v>109</v>
      </c>
      <c r="B83" s="18" t="s">
        <v>119</v>
      </c>
      <c r="C83" s="72"/>
      <c r="D83" s="123">
        <f>IF(C83*50&gt;100,100,C83*50)</f>
        <v>0</v>
      </c>
      <c r="E83" s="145"/>
      <c r="F83" s="141"/>
    </row>
    <row r="84" spans="1:9" ht="48.75" customHeight="1" thickBot="1" x14ac:dyDescent="0.2">
      <c r="A84" s="36" t="s">
        <v>110</v>
      </c>
      <c r="B84" s="18" t="s">
        <v>120</v>
      </c>
      <c r="C84" s="72"/>
      <c r="D84" s="123">
        <f>IF(C84*25&gt;75,75,C84*25)</f>
        <v>0</v>
      </c>
      <c r="E84" s="145"/>
      <c r="F84" s="136"/>
    </row>
    <row r="85" spans="1:9" ht="29.25" customHeight="1" x14ac:dyDescent="0.15">
      <c r="A85" s="16">
        <v>12</v>
      </c>
      <c r="B85" s="132" t="s">
        <v>123</v>
      </c>
      <c r="C85" s="133"/>
      <c r="D85" s="133"/>
      <c r="E85" s="133"/>
      <c r="F85" s="134"/>
    </row>
    <row r="86" spans="1:9" ht="48" customHeight="1" x14ac:dyDescent="0.15">
      <c r="A86" s="3">
        <v>12.1</v>
      </c>
      <c r="B86" s="146" t="s">
        <v>124</v>
      </c>
      <c r="C86" s="146"/>
      <c r="D86" s="146"/>
      <c r="E86" s="146"/>
      <c r="F86" s="146"/>
    </row>
    <row r="87" spans="1:9" ht="35" thickBot="1" x14ac:dyDescent="0.2">
      <c r="A87" s="34"/>
      <c r="B87" s="35" t="s">
        <v>125</v>
      </c>
      <c r="C87" s="38" t="s">
        <v>142</v>
      </c>
      <c r="D87" s="167" t="s">
        <v>0</v>
      </c>
      <c r="E87" s="168"/>
      <c r="F87" s="22" t="s">
        <v>28</v>
      </c>
    </row>
    <row r="88" spans="1:9" ht="62" x14ac:dyDescent="0.15">
      <c r="A88" s="36" t="s">
        <v>126</v>
      </c>
      <c r="B88" s="18" t="s">
        <v>127</v>
      </c>
      <c r="C88" s="72"/>
      <c r="D88" s="123">
        <f>IF(C88="Responsable",50,IF(C88="Colaborador",10,0))</f>
        <v>0</v>
      </c>
      <c r="E88" s="145"/>
      <c r="F88" s="135">
        <f>IF(D88+D89+D90+D91+D92+D93+D94+D95+IF(D96+D97&gt;150,150,D96+D97)&gt;150,150,D88+D89+D90+D91+D92+D93+D94+D95+IF(D96+D97&gt;150,150,D96+D97))</f>
        <v>0</v>
      </c>
      <c r="G88" s="163"/>
      <c r="H88" s="164"/>
    </row>
    <row r="89" spans="1:9" ht="62" x14ac:dyDescent="0.15">
      <c r="A89" s="36" t="s">
        <v>128</v>
      </c>
      <c r="B89" s="18" t="s">
        <v>129</v>
      </c>
      <c r="C89" s="72"/>
      <c r="D89" s="123">
        <f>IF(C89="Responsable",50,IF(C89="Colaborador",10,0))</f>
        <v>0</v>
      </c>
      <c r="E89" s="145"/>
      <c r="F89" s="141"/>
      <c r="G89" s="163"/>
      <c r="H89" s="164"/>
    </row>
    <row r="90" spans="1:9" ht="77" x14ac:dyDescent="0.15">
      <c r="A90" s="36" t="s">
        <v>130</v>
      </c>
      <c r="B90" s="18" t="s">
        <v>131</v>
      </c>
      <c r="C90" s="72"/>
      <c r="D90" s="123">
        <f>IF(C90*10&gt;50,50,C90*10)</f>
        <v>0</v>
      </c>
      <c r="E90" s="145"/>
      <c r="F90" s="141"/>
    </row>
    <row r="91" spans="1:9" ht="47" x14ac:dyDescent="0.15">
      <c r="A91" s="36" t="s">
        <v>132</v>
      </c>
      <c r="B91" s="18" t="s">
        <v>133</v>
      </c>
      <c r="C91" s="72"/>
      <c r="D91" s="123">
        <f>IF(C91*25&gt;100,100,C91*25)</f>
        <v>0</v>
      </c>
      <c r="E91" s="145"/>
      <c r="F91" s="141"/>
    </row>
    <row r="92" spans="1:9" ht="77" x14ac:dyDescent="0.15">
      <c r="A92" s="36" t="s">
        <v>134</v>
      </c>
      <c r="B92" s="18" t="s">
        <v>135</v>
      </c>
      <c r="C92" s="72"/>
      <c r="D92" s="123">
        <f t="shared" ref="D92" si="2">IF(C92*10&gt;50,50,C92*10)</f>
        <v>0</v>
      </c>
      <c r="E92" s="145"/>
      <c r="F92" s="141"/>
    </row>
    <row r="93" spans="1:9" ht="47" x14ac:dyDescent="0.15">
      <c r="A93" s="36" t="s">
        <v>136</v>
      </c>
      <c r="B93" s="18" t="s">
        <v>137</v>
      </c>
      <c r="C93" s="72"/>
      <c r="D93" s="123">
        <f>IF(C93*25&gt;100,100,C93*25)</f>
        <v>0</v>
      </c>
      <c r="E93" s="145"/>
      <c r="F93" s="141"/>
    </row>
    <row r="94" spans="1:9" ht="62" x14ac:dyDescent="0.15">
      <c r="A94" s="36" t="s">
        <v>138</v>
      </c>
      <c r="B94" s="18" t="s">
        <v>139</v>
      </c>
      <c r="C94" s="72"/>
      <c r="D94" s="123">
        <f>IF(C94*150&gt;150,150,C94*150)</f>
        <v>0</v>
      </c>
      <c r="E94" s="145"/>
      <c r="F94" s="141"/>
    </row>
    <row r="95" spans="1:9" ht="62" x14ac:dyDescent="0.15">
      <c r="A95" s="36" t="s">
        <v>140</v>
      </c>
      <c r="B95" s="18" t="s">
        <v>141</v>
      </c>
      <c r="C95" s="72"/>
      <c r="D95" s="123">
        <f>IF(C95*25&gt;150,150,C95*25)</f>
        <v>0</v>
      </c>
      <c r="E95" s="145"/>
      <c r="F95" s="141"/>
    </row>
    <row r="96" spans="1:9" ht="64" x14ac:dyDescent="0.15">
      <c r="A96" s="36" t="s">
        <v>146</v>
      </c>
      <c r="B96" s="18" t="s">
        <v>148</v>
      </c>
      <c r="C96" s="72"/>
      <c r="D96" s="123">
        <f>IF(C96*25&gt;150,150,C96*25)</f>
        <v>0</v>
      </c>
      <c r="E96" s="145"/>
      <c r="F96" s="141"/>
      <c r="G96" s="163" t="str">
        <f>IF(SUM(D96:D97)&gt;150,"Solo se considerarán una suma máxima de 150 puntos para el 12.1.9.","")</f>
        <v/>
      </c>
      <c r="H96" s="164"/>
      <c r="I96" s="164"/>
    </row>
    <row r="97" spans="1:9" ht="65" thickBot="1" x14ac:dyDescent="0.2">
      <c r="A97" s="36" t="s">
        <v>147</v>
      </c>
      <c r="B97" s="18" t="s">
        <v>149</v>
      </c>
      <c r="C97" s="72"/>
      <c r="D97" s="123">
        <f>IF(C97*50&gt;150,150,C97*50)</f>
        <v>0</v>
      </c>
      <c r="E97" s="145"/>
      <c r="F97" s="136"/>
      <c r="G97" s="163"/>
      <c r="H97" s="164"/>
      <c r="I97" s="164"/>
    </row>
    <row r="98" spans="1:9" ht="51" customHeight="1" x14ac:dyDescent="0.15">
      <c r="A98" s="16">
        <v>13</v>
      </c>
      <c r="B98" s="126" t="s">
        <v>150</v>
      </c>
      <c r="C98" s="127"/>
      <c r="D98" s="127"/>
      <c r="E98" s="127"/>
      <c r="F98" s="128"/>
    </row>
    <row r="99" spans="1:9" ht="33.75" customHeight="1" x14ac:dyDescent="0.15">
      <c r="A99" s="3">
        <v>13.1</v>
      </c>
      <c r="B99" s="146" t="s">
        <v>151</v>
      </c>
      <c r="C99" s="146"/>
      <c r="D99" s="146"/>
      <c r="E99" s="146"/>
      <c r="F99" s="146"/>
    </row>
    <row r="100" spans="1:9" ht="35" thickBot="1" x14ac:dyDescent="0.2">
      <c r="A100" s="34"/>
      <c r="B100" s="35" t="s">
        <v>152</v>
      </c>
      <c r="C100" s="38" t="s">
        <v>67</v>
      </c>
      <c r="D100" s="167" t="s">
        <v>0</v>
      </c>
      <c r="E100" s="168"/>
      <c r="F100" s="22" t="s">
        <v>28</v>
      </c>
    </row>
    <row r="101" spans="1:9" ht="79" x14ac:dyDescent="0.15">
      <c r="A101" s="36" t="s">
        <v>153</v>
      </c>
      <c r="B101" s="18" t="s">
        <v>154</v>
      </c>
      <c r="C101" s="72"/>
      <c r="D101" s="123">
        <f>IF(C101="Responsable",50,IF(C101="Colaborador",25,0))</f>
        <v>0</v>
      </c>
      <c r="E101" s="123"/>
      <c r="F101" s="169">
        <f>IF(SUM(D101:D106)&gt;100,100,SUM(D101:D106))</f>
        <v>0</v>
      </c>
    </row>
    <row r="102" spans="1:9" ht="64" x14ac:dyDescent="0.15">
      <c r="A102" s="36" t="s">
        <v>155</v>
      </c>
      <c r="B102" s="18" t="s">
        <v>156</v>
      </c>
      <c r="C102" s="72"/>
      <c r="D102" s="123">
        <f t="shared" ref="D102:D106" si="3">IF(C102="Responsable",50,IF(C102="Colaborador",25,0))</f>
        <v>0</v>
      </c>
      <c r="E102" s="123"/>
      <c r="F102" s="170"/>
    </row>
    <row r="103" spans="1:9" ht="64" x14ac:dyDescent="0.15">
      <c r="A103" s="36" t="s">
        <v>157</v>
      </c>
      <c r="B103" s="18" t="s">
        <v>158</v>
      </c>
      <c r="C103" s="72"/>
      <c r="D103" s="123">
        <f t="shared" si="3"/>
        <v>0</v>
      </c>
      <c r="E103" s="123"/>
      <c r="F103" s="170"/>
    </row>
    <row r="104" spans="1:9" ht="102" x14ac:dyDescent="0.15">
      <c r="A104" s="36" t="s">
        <v>159</v>
      </c>
      <c r="B104" s="18" t="s">
        <v>287</v>
      </c>
      <c r="C104" s="72"/>
      <c r="D104" s="123">
        <f>IF(C104="Responsable",100,IF(C104="Colaborador",50,0))</f>
        <v>0</v>
      </c>
      <c r="E104" s="123"/>
      <c r="F104" s="170"/>
    </row>
    <row r="105" spans="1:9" ht="64" x14ac:dyDescent="0.15">
      <c r="A105" s="36" t="s">
        <v>160</v>
      </c>
      <c r="B105" s="18" t="s">
        <v>161</v>
      </c>
      <c r="C105" s="72"/>
      <c r="D105" s="123">
        <f t="shared" si="3"/>
        <v>0</v>
      </c>
      <c r="E105" s="123"/>
      <c r="F105" s="170"/>
    </row>
    <row r="106" spans="1:9" ht="80" thickBot="1" x14ac:dyDescent="0.2">
      <c r="A106" s="36" t="s">
        <v>162</v>
      </c>
      <c r="B106" s="18" t="s">
        <v>163</v>
      </c>
      <c r="C106" s="72"/>
      <c r="D106" s="123">
        <f t="shared" si="3"/>
        <v>0</v>
      </c>
      <c r="E106" s="123"/>
      <c r="F106" s="171"/>
    </row>
    <row r="107" spans="1:9" ht="35.25" customHeight="1" x14ac:dyDescent="0.15">
      <c r="A107" s="16">
        <v>14</v>
      </c>
      <c r="B107" s="126" t="s">
        <v>164</v>
      </c>
      <c r="C107" s="127"/>
      <c r="D107" s="127"/>
      <c r="E107" s="127"/>
      <c r="F107" s="128"/>
    </row>
    <row r="108" spans="1:9" x14ac:dyDescent="0.15">
      <c r="A108" s="3">
        <v>14.1</v>
      </c>
      <c r="B108" s="146" t="s">
        <v>165</v>
      </c>
      <c r="C108" s="146"/>
      <c r="D108" s="146"/>
      <c r="E108" s="146"/>
      <c r="F108" s="146"/>
    </row>
    <row r="109" spans="1:9" ht="34" x14ac:dyDescent="0.15">
      <c r="A109" s="34"/>
      <c r="B109" s="35" t="s">
        <v>166</v>
      </c>
      <c r="C109" s="38" t="s">
        <v>67</v>
      </c>
      <c r="D109" s="167" t="s">
        <v>0</v>
      </c>
      <c r="E109" s="168"/>
      <c r="F109" s="22" t="s">
        <v>28</v>
      </c>
    </row>
    <row r="110" spans="1:9" ht="32" x14ac:dyDescent="0.15">
      <c r="A110" s="36" t="s">
        <v>167</v>
      </c>
      <c r="B110" s="18" t="s">
        <v>168</v>
      </c>
      <c r="C110" s="72"/>
      <c r="D110" s="123">
        <f>IF(C110*25&gt;50,50,C110*25)</f>
        <v>0</v>
      </c>
      <c r="E110" s="123"/>
      <c r="F110" s="124">
        <f>IF(SUM(D110:E120)+SUM(D122:E125)&gt;100,100,SUM(D110:E120)+SUM(D122:E126))</f>
        <v>0</v>
      </c>
    </row>
    <row r="111" spans="1:9" ht="32" x14ac:dyDescent="0.15">
      <c r="A111" s="36" t="s">
        <v>169</v>
      </c>
      <c r="B111" s="18" t="s">
        <v>170</v>
      </c>
      <c r="C111" s="72"/>
      <c r="D111" s="123">
        <f>IF(C111*25&gt;50,50,C111*25)</f>
        <v>0</v>
      </c>
      <c r="E111" s="123"/>
      <c r="F111" s="124"/>
    </row>
    <row r="112" spans="1:9" ht="47" x14ac:dyDescent="0.15">
      <c r="A112" s="36" t="s">
        <v>171</v>
      </c>
      <c r="B112" s="18" t="s">
        <v>172</v>
      </c>
      <c r="C112" s="72"/>
      <c r="D112" s="123">
        <f>IF(C112*50&gt;50,50,C112*50)</f>
        <v>0</v>
      </c>
      <c r="E112" s="123"/>
      <c r="F112" s="124"/>
    </row>
    <row r="113" spans="1:6" ht="47" x14ac:dyDescent="0.15">
      <c r="A113" s="36" t="s">
        <v>173</v>
      </c>
      <c r="B113" s="18" t="s">
        <v>174</v>
      </c>
      <c r="C113" s="72"/>
      <c r="D113" s="123">
        <f>IF(C113*50&gt;50,50,C113*50)</f>
        <v>0</v>
      </c>
      <c r="E113" s="123"/>
      <c r="F113" s="124"/>
    </row>
    <row r="114" spans="1:6" ht="32" x14ac:dyDescent="0.15">
      <c r="A114" s="36" t="s">
        <v>175</v>
      </c>
      <c r="B114" s="18" t="s">
        <v>176</v>
      </c>
      <c r="C114" s="72"/>
      <c r="D114" s="123">
        <f>IF(C114*50&gt;50,50,C114*50)</f>
        <v>0</v>
      </c>
      <c r="E114" s="123"/>
      <c r="F114" s="124"/>
    </row>
    <row r="115" spans="1:6" ht="32" x14ac:dyDescent="0.15">
      <c r="A115" s="36" t="s">
        <v>177</v>
      </c>
      <c r="B115" s="18" t="s">
        <v>178</v>
      </c>
      <c r="C115" s="72"/>
      <c r="D115" s="123">
        <f>IF(C115*25&gt;50,50,C115*25)</f>
        <v>0</v>
      </c>
      <c r="E115" s="123"/>
      <c r="F115" s="124"/>
    </row>
    <row r="116" spans="1:6" ht="32" x14ac:dyDescent="0.15">
      <c r="A116" s="36" t="s">
        <v>179</v>
      </c>
      <c r="B116" s="18" t="s">
        <v>180</v>
      </c>
      <c r="C116" s="72"/>
      <c r="D116" s="123">
        <f>IF(C116*50&gt;50,50,C116*50)</f>
        <v>0</v>
      </c>
      <c r="E116" s="123"/>
      <c r="F116" s="124"/>
    </row>
    <row r="117" spans="1:6" ht="47" x14ac:dyDescent="0.15">
      <c r="A117" s="36" t="s">
        <v>181</v>
      </c>
      <c r="B117" s="18" t="s">
        <v>182</v>
      </c>
      <c r="C117" s="72"/>
      <c r="D117" s="123">
        <f>IF(C117*75&gt;75,75,C117*75)</f>
        <v>0</v>
      </c>
      <c r="E117" s="123"/>
      <c r="F117" s="124"/>
    </row>
    <row r="118" spans="1:6" ht="47" x14ac:dyDescent="0.15">
      <c r="A118" s="36" t="s">
        <v>183</v>
      </c>
      <c r="B118" s="18" t="s">
        <v>184</v>
      </c>
      <c r="C118" s="72"/>
      <c r="D118" s="123">
        <f>IF(C118*100&gt;100,100,C118*100)</f>
        <v>0</v>
      </c>
      <c r="E118" s="123"/>
      <c r="F118" s="124"/>
    </row>
    <row r="119" spans="1:6" ht="64" x14ac:dyDescent="0.15">
      <c r="A119" s="36" t="s">
        <v>185</v>
      </c>
      <c r="B119" s="18" t="s">
        <v>186</v>
      </c>
      <c r="C119" s="72"/>
      <c r="D119" s="123">
        <f>IF(C119="Responsable",100,IF(C119="Colaborador",50,0))</f>
        <v>0</v>
      </c>
      <c r="E119" s="123"/>
      <c r="F119" s="124"/>
    </row>
    <row r="120" spans="1:6" ht="64" x14ac:dyDescent="0.15">
      <c r="A120" s="36" t="s">
        <v>187</v>
      </c>
      <c r="B120" s="18" t="s">
        <v>188</v>
      </c>
      <c r="C120" s="72"/>
      <c r="D120" s="123">
        <f>IF(C120="Responsable",50,IF(C120="Colaborador",25,0))</f>
        <v>0</v>
      </c>
      <c r="E120" s="123"/>
      <c r="F120" s="124"/>
    </row>
    <row r="121" spans="1:6" ht="17" x14ac:dyDescent="0.15">
      <c r="A121" s="39"/>
      <c r="B121" s="40" t="s">
        <v>189</v>
      </c>
      <c r="C121" s="42"/>
      <c r="D121" s="77"/>
      <c r="E121" s="78"/>
      <c r="F121" s="124"/>
    </row>
    <row r="122" spans="1:6" ht="79" x14ac:dyDescent="0.15">
      <c r="A122" s="36" t="s">
        <v>190</v>
      </c>
      <c r="B122" s="18" t="s">
        <v>191</v>
      </c>
      <c r="C122" s="72"/>
      <c r="D122" s="123">
        <f>IF(C122="Responsable",50,IF(C122="Colaborador",25,0))</f>
        <v>0</v>
      </c>
      <c r="E122" s="123"/>
      <c r="F122" s="124"/>
    </row>
    <row r="123" spans="1:6" ht="47" x14ac:dyDescent="0.15">
      <c r="A123" s="36" t="s">
        <v>192</v>
      </c>
      <c r="B123" s="18" t="s">
        <v>193</v>
      </c>
      <c r="C123" s="72"/>
      <c r="D123" s="123">
        <f>IF(C123*25&gt;50,50,C123*25)</f>
        <v>0</v>
      </c>
      <c r="E123" s="123"/>
      <c r="F123" s="124"/>
    </row>
    <row r="124" spans="1:6" ht="62" x14ac:dyDescent="0.15">
      <c r="A124" s="36" t="s">
        <v>194</v>
      </c>
      <c r="B124" s="18" t="s">
        <v>299</v>
      </c>
      <c r="C124" s="72"/>
      <c r="D124" s="123">
        <f>IF(C124="Primer lugar",50,IF(C124="Segundo lugar",25,0))</f>
        <v>0</v>
      </c>
      <c r="E124" s="123"/>
      <c r="F124" s="124"/>
    </row>
    <row r="125" spans="1:6" ht="64" x14ac:dyDescent="0.15">
      <c r="A125" s="36" t="s">
        <v>195</v>
      </c>
      <c r="B125" s="18" t="s">
        <v>196</v>
      </c>
      <c r="C125" s="72"/>
      <c r="D125" s="123">
        <f>IF(C125*50&gt;50,50,C125*50)</f>
        <v>0</v>
      </c>
      <c r="E125" s="123"/>
      <c r="F125" s="124"/>
    </row>
    <row r="126" spans="1:6" ht="35" thickBot="1" x14ac:dyDescent="0.2">
      <c r="A126" s="36" t="s">
        <v>300</v>
      </c>
      <c r="B126" s="18" t="s">
        <v>301</v>
      </c>
      <c r="C126" s="72"/>
      <c r="D126" s="123">
        <f>IF(C126*50&gt;50,50,C126*50)</f>
        <v>0</v>
      </c>
      <c r="E126" s="123"/>
      <c r="F126" s="125"/>
    </row>
    <row r="127" spans="1:6" ht="38.25" customHeight="1" thickBot="1" x14ac:dyDescent="0.2">
      <c r="A127" s="5"/>
      <c r="B127" s="14"/>
      <c r="C127" s="43"/>
      <c r="D127" s="14"/>
      <c r="E127" s="70" t="s">
        <v>1</v>
      </c>
      <c r="F127" s="69">
        <f>F13+F17+F20+F26+F29+F36+F46+F51+F55+F69+F75+F88+F101+F110</f>
        <v>0</v>
      </c>
    </row>
  </sheetData>
  <sheetProtection algorithmName="SHA-512" hashValue="Aqiy71BtUzK1/j4t60zoG+3Rl3dquKrjYSxogpqVnKE0heyee0Yoehc3/dbuW1dcGRoMinfcfZ9My+r//IiGvw==" saltValue="ttIEdCVXDRLHclFlmJCTrw==" spinCount="100000" sheet="1" objects="1" scenarios="1"/>
  <dataConsolidate/>
  <mergeCells count="131">
    <mergeCell ref="D125:E125"/>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2:E122"/>
    <mergeCell ref="D123:E123"/>
    <mergeCell ref="D124:E124"/>
    <mergeCell ref="D105:E105"/>
    <mergeCell ref="D106:E106"/>
    <mergeCell ref="F101:F106"/>
    <mergeCell ref="B107:F107"/>
    <mergeCell ref="B108:F108"/>
    <mergeCell ref="B98:F98"/>
    <mergeCell ref="B99:F99"/>
    <mergeCell ref="D100:E100"/>
    <mergeCell ref="D101:E101"/>
    <mergeCell ref="D102:E102"/>
    <mergeCell ref="D103:E103"/>
    <mergeCell ref="D104:E104"/>
    <mergeCell ref="G88:H88"/>
    <mergeCell ref="G89:H89"/>
    <mergeCell ref="D97:E97"/>
    <mergeCell ref="G96:I97"/>
    <mergeCell ref="F88:F97"/>
    <mergeCell ref="D92:E92"/>
    <mergeCell ref="D93:E93"/>
    <mergeCell ref="D94:E94"/>
    <mergeCell ref="D95:E95"/>
    <mergeCell ref="D96:E96"/>
    <mergeCell ref="D87:E87"/>
    <mergeCell ref="D88:E88"/>
    <mergeCell ref="D89:E89"/>
    <mergeCell ref="D90:E90"/>
    <mergeCell ref="D91:E91"/>
    <mergeCell ref="D83:E83"/>
    <mergeCell ref="D84:E84"/>
    <mergeCell ref="F75:F84"/>
    <mergeCell ref="B85:F85"/>
    <mergeCell ref="B86:F86"/>
    <mergeCell ref="D77:E77"/>
    <mergeCell ref="D78:E78"/>
    <mergeCell ref="D79:E79"/>
    <mergeCell ref="D80:E80"/>
    <mergeCell ref="D82:E82"/>
    <mergeCell ref="D81:E81"/>
    <mergeCell ref="B72:F72"/>
    <mergeCell ref="B73:F73"/>
    <mergeCell ref="D74:E74"/>
    <mergeCell ref="D75:E75"/>
    <mergeCell ref="D76:E76"/>
    <mergeCell ref="B67:F67"/>
    <mergeCell ref="D68:E68"/>
    <mergeCell ref="D69:E69"/>
    <mergeCell ref="D70:E70"/>
    <mergeCell ref="D71:E71"/>
    <mergeCell ref="F69:F71"/>
    <mergeCell ref="D65:E65"/>
    <mergeCell ref="G62:I63"/>
    <mergeCell ref="F55:F65"/>
    <mergeCell ref="B66:F66"/>
    <mergeCell ref="B53:F53"/>
    <mergeCell ref="D60:E60"/>
    <mergeCell ref="D61:E61"/>
    <mergeCell ref="D62:E62"/>
    <mergeCell ref="D63:E63"/>
    <mergeCell ref="D64:E64"/>
    <mergeCell ref="D55:E55"/>
    <mergeCell ref="D56:E56"/>
    <mergeCell ref="D57:E57"/>
    <mergeCell ref="D58:E58"/>
    <mergeCell ref="D59:E59"/>
    <mergeCell ref="B49:F49"/>
    <mergeCell ref="D50:E50"/>
    <mergeCell ref="D51:E51"/>
    <mergeCell ref="B52:F52"/>
    <mergeCell ref="D54:E54"/>
    <mergeCell ref="B44:F44"/>
    <mergeCell ref="D45:E45"/>
    <mergeCell ref="D46:E46"/>
    <mergeCell ref="D47:E47"/>
    <mergeCell ref="D48:E48"/>
    <mergeCell ref="F46:F48"/>
    <mergeCell ref="D32:E32"/>
    <mergeCell ref="B34:F34"/>
    <mergeCell ref="B36:B39"/>
    <mergeCell ref="C16:E16"/>
    <mergeCell ref="C14:E14"/>
    <mergeCell ref="C13:E13"/>
    <mergeCell ref="C26:E26"/>
    <mergeCell ref="C25:E25"/>
    <mergeCell ref="F20:F23"/>
    <mergeCell ref="D22:E22"/>
    <mergeCell ref="D23:E23"/>
    <mergeCell ref="D19:E19"/>
    <mergeCell ref="D28:E28"/>
    <mergeCell ref="D29:E29"/>
    <mergeCell ref="D30:E30"/>
    <mergeCell ref="D31:E31"/>
    <mergeCell ref="B2:F2"/>
    <mergeCell ref="A5:F5"/>
    <mergeCell ref="A6:F6"/>
    <mergeCell ref="A7:F7"/>
    <mergeCell ref="A8:F8"/>
    <mergeCell ref="A9:F9"/>
    <mergeCell ref="A10:F10"/>
    <mergeCell ref="B3:F3"/>
    <mergeCell ref="D126:E126"/>
    <mergeCell ref="F110:F126"/>
    <mergeCell ref="B27:F27"/>
    <mergeCell ref="B24:F24"/>
    <mergeCell ref="B18:F18"/>
    <mergeCell ref="B15:F15"/>
    <mergeCell ref="F13:F14"/>
    <mergeCell ref="C17:E17"/>
    <mergeCell ref="A36:A39"/>
    <mergeCell ref="F36:F42"/>
    <mergeCell ref="B43:F43"/>
    <mergeCell ref="B12:F12"/>
    <mergeCell ref="F29:F32"/>
    <mergeCell ref="B33:F33"/>
    <mergeCell ref="D20:E20"/>
    <mergeCell ref="D21:E21"/>
  </mergeCells>
  <dataValidations count="3">
    <dataValidation type="whole" allowBlank="1" showInputMessage="1" showErrorMessage="1" sqref="C20:C23" xr:uid="{00000000-0002-0000-0300-000000000000}">
      <formula1>0</formula1>
      <formula2>10</formula2>
    </dataValidation>
    <dataValidation type="whole" allowBlank="1" showInputMessage="1" showErrorMessage="1" sqref="C29:C32" xr:uid="{00000000-0002-0000-0300-000001000000}">
      <formula1>0</formula1>
      <formula2>5</formula2>
    </dataValidation>
    <dataValidation type="whole" allowBlank="1" showInputMessage="1" showErrorMessage="1" sqref="C46:C48 C55:C65 C69:C71 C75:C84 C90:C97 C123 C125:C126 C110:C118" xr:uid="{00000000-0002-0000-0300-000002000000}">
      <formula1>1</formula1>
      <formula2>10</formula2>
    </dataValidation>
  </dataValidations>
  <pageMargins left="0.7" right="0.7" top="0.75" bottom="0.75" header="0.3" footer="0.3"/>
  <pageSetup scale="5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3</xdr:col>
                    <xdr:colOff>749300</xdr:colOff>
                    <xdr:row>35</xdr:row>
                    <xdr:rowOff>12700</xdr:rowOff>
                  </from>
                  <to>
                    <xdr:col>3</xdr:col>
                    <xdr:colOff>965200</xdr:colOff>
                    <xdr:row>36</xdr:row>
                    <xdr:rowOff>38100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3</xdr:col>
                    <xdr:colOff>749300</xdr:colOff>
                    <xdr:row>36</xdr:row>
                    <xdr:rowOff>50800</xdr:rowOff>
                  </from>
                  <to>
                    <xdr:col>3</xdr:col>
                    <xdr:colOff>1016000</xdr:colOff>
                    <xdr:row>37</xdr:row>
                    <xdr:rowOff>25400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3</xdr:col>
                    <xdr:colOff>749300</xdr:colOff>
                    <xdr:row>37</xdr:row>
                    <xdr:rowOff>50800</xdr:rowOff>
                  </from>
                  <to>
                    <xdr:col>3</xdr:col>
                    <xdr:colOff>1003300</xdr:colOff>
                    <xdr:row>38</xdr:row>
                    <xdr:rowOff>25400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3</xdr:col>
                    <xdr:colOff>749300</xdr:colOff>
                    <xdr:row>38</xdr:row>
                    <xdr:rowOff>50800</xdr:rowOff>
                  </from>
                  <to>
                    <xdr:col>3</xdr:col>
                    <xdr:colOff>1016000</xdr:colOff>
                    <xdr:row>39</xdr:row>
                    <xdr:rowOff>25400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3</xdr:col>
                    <xdr:colOff>749300</xdr:colOff>
                    <xdr:row>39</xdr:row>
                    <xdr:rowOff>25400</xdr:rowOff>
                  </from>
                  <to>
                    <xdr:col>3</xdr:col>
                    <xdr:colOff>1016000</xdr:colOff>
                    <xdr:row>40</xdr:row>
                    <xdr:rowOff>63500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3</xdr:col>
                    <xdr:colOff>762000</xdr:colOff>
                    <xdr:row>40</xdr:row>
                    <xdr:rowOff>127000</xdr:rowOff>
                  </from>
                  <to>
                    <xdr:col>3</xdr:col>
                    <xdr:colOff>1016000</xdr:colOff>
                    <xdr:row>40</xdr:row>
                    <xdr:rowOff>342900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762000</xdr:colOff>
                    <xdr:row>41</xdr:row>
                    <xdr:rowOff>50800</xdr:rowOff>
                  </from>
                  <to>
                    <xdr:col>3</xdr:col>
                    <xdr:colOff>1003300</xdr:colOff>
                    <xdr:row>42</xdr:row>
                    <xdr:rowOff>25400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xdr:col>
                    <xdr:colOff>381000</xdr:colOff>
                    <xdr:row>50</xdr:row>
                    <xdr:rowOff>203200</xdr:rowOff>
                  </from>
                  <to>
                    <xdr:col>3</xdr:col>
                    <xdr:colOff>635000</xdr:colOff>
                    <xdr:row>50</xdr:row>
                    <xdr:rowOff>406400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3000000}">
          <x14:formula1>
            <xm:f>Hoja3!$A$1:$A$5</xm:f>
          </x14:formula1>
          <xm:sqref>C14:E14</xm:sqref>
        </x14:dataValidation>
        <x14:dataValidation type="list" allowBlank="1" showInputMessage="1" showErrorMessage="1" xr:uid="{00000000-0002-0000-0300-000004000000}">
          <x14:formula1>
            <xm:f>Hoja3!$B$1:$B$3</xm:f>
          </x14:formula1>
          <xm:sqref>C26:E26</xm:sqref>
        </x14:dataValidation>
        <x14:dataValidation type="list" allowBlank="1" showInputMessage="1" showErrorMessage="1" xr:uid="{00000000-0002-0000-0300-000005000000}">
          <x14:formula1>
            <xm:f>Hoja3!$C$1:$C$3</xm:f>
          </x14:formula1>
          <xm:sqref>C88:C89 C119:C120 C122 C101:C106</xm:sqref>
        </x14:dataValidation>
        <x14:dataValidation type="list" allowBlank="1" showInputMessage="1" showErrorMessage="1" xr:uid="{00000000-0002-0000-0300-000006000000}">
          <x14:formula1>
            <xm:f>Hoja3!$D$1:$D$3</xm:f>
          </x14:formula1>
          <xm:sqref>C124</xm:sqref>
        </x14:dataValidation>
        <x14:dataValidation type="list" allowBlank="1" showInputMessage="1" showErrorMessage="1" xr:uid="{00000000-0002-0000-0300-000007000000}">
          <x14:formula1>
            <xm:f>Hoja3!$K$1:$K$4</xm:f>
          </x14:formula1>
          <xm:sqref>C17:E17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5"/>
  <sheetViews>
    <sheetView topLeftCell="F1" workbookViewId="0">
      <selection activeCell="J2" sqref="J2"/>
    </sheetView>
  </sheetViews>
  <sheetFormatPr baseColWidth="10" defaultRowHeight="15" x14ac:dyDescent="0.2"/>
  <cols>
    <col min="1" max="1" width="18.33203125" bestFit="1" customWidth="1"/>
    <col min="2" max="2" width="22.83203125" bestFit="1" customWidth="1"/>
    <col min="3" max="4" width="15.5" bestFit="1" customWidth="1"/>
    <col min="5" max="5" width="43.6640625" bestFit="1" customWidth="1"/>
    <col min="6" max="6" width="36.83203125" bestFit="1" customWidth="1"/>
    <col min="7" max="7" width="23.6640625" bestFit="1" customWidth="1"/>
    <col min="8" max="8" width="13.5" bestFit="1" customWidth="1"/>
    <col min="9" max="9" width="20.33203125" bestFit="1" customWidth="1"/>
    <col min="10" max="10" width="45.33203125" bestFit="1" customWidth="1"/>
  </cols>
  <sheetData>
    <row r="1" spans="1:11" x14ac:dyDescent="0.2">
      <c r="A1" t="s">
        <v>10</v>
      </c>
      <c r="B1" t="s">
        <v>24</v>
      </c>
      <c r="C1" t="s">
        <v>143</v>
      </c>
      <c r="D1" t="s">
        <v>143</v>
      </c>
      <c r="E1" t="s">
        <v>234</v>
      </c>
      <c r="F1" t="s">
        <v>235</v>
      </c>
      <c r="G1" t="s">
        <v>236</v>
      </c>
      <c r="H1" t="s">
        <v>237</v>
      </c>
      <c r="I1" t="s">
        <v>238</v>
      </c>
      <c r="J1" t="s">
        <v>305</v>
      </c>
      <c r="K1" t="s">
        <v>282</v>
      </c>
    </row>
    <row r="2" spans="1:11" x14ac:dyDescent="0.2">
      <c r="A2" t="s">
        <v>14</v>
      </c>
      <c r="B2" t="s">
        <v>25</v>
      </c>
      <c r="C2" t="s">
        <v>144</v>
      </c>
      <c r="D2" t="s">
        <v>197</v>
      </c>
      <c r="E2" t="s">
        <v>240</v>
      </c>
      <c r="F2" t="s">
        <v>241</v>
      </c>
      <c r="G2" t="s">
        <v>242</v>
      </c>
      <c r="H2" t="s">
        <v>243</v>
      </c>
      <c r="I2" t="s">
        <v>244</v>
      </c>
      <c r="J2" t="s">
        <v>239</v>
      </c>
      <c r="K2" t="s">
        <v>283</v>
      </c>
    </row>
    <row r="3" spans="1:11" x14ac:dyDescent="0.2">
      <c r="A3" t="s">
        <v>13</v>
      </c>
      <c r="B3" t="s">
        <v>26</v>
      </c>
      <c r="C3" t="s">
        <v>145</v>
      </c>
      <c r="D3" t="s">
        <v>198</v>
      </c>
      <c r="E3" t="s">
        <v>246</v>
      </c>
      <c r="F3" t="s">
        <v>247</v>
      </c>
      <c r="G3" t="s">
        <v>248</v>
      </c>
      <c r="H3" t="s">
        <v>249</v>
      </c>
      <c r="I3" t="s">
        <v>250</v>
      </c>
      <c r="J3" t="s">
        <v>245</v>
      </c>
      <c r="K3" t="s">
        <v>284</v>
      </c>
    </row>
    <row r="4" spans="1:11" x14ac:dyDescent="0.2">
      <c r="A4" t="s">
        <v>11</v>
      </c>
      <c r="E4" t="s">
        <v>252</v>
      </c>
      <c r="F4" t="s">
        <v>253</v>
      </c>
      <c r="G4" t="s">
        <v>254</v>
      </c>
      <c r="I4" t="s">
        <v>255</v>
      </c>
      <c r="J4" t="s">
        <v>251</v>
      </c>
      <c r="K4" t="s">
        <v>285</v>
      </c>
    </row>
    <row r="5" spans="1:11" x14ac:dyDescent="0.2">
      <c r="A5" t="s">
        <v>12</v>
      </c>
      <c r="E5" t="s">
        <v>257</v>
      </c>
      <c r="F5" t="s">
        <v>258</v>
      </c>
      <c r="G5" t="s">
        <v>259</v>
      </c>
      <c r="I5" t="s">
        <v>260</v>
      </c>
      <c r="J5" t="s">
        <v>256</v>
      </c>
    </row>
    <row r="6" spans="1:11" x14ac:dyDescent="0.2">
      <c r="E6" t="s">
        <v>262</v>
      </c>
      <c r="F6" t="s">
        <v>263</v>
      </c>
      <c r="G6" t="s">
        <v>264</v>
      </c>
      <c r="J6" t="s">
        <v>261</v>
      </c>
    </row>
    <row r="7" spans="1:11" x14ac:dyDescent="0.2">
      <c r="E7" t="s">
        <v>266</v>
      </c>
      <c r="F7" t="s">
        <v>267</v>
      </c>
      <c r="G7" t="s">
        <v>268</v>
      </c>
      <c r="J7" t="s">
        <v>265</v>
      </c>
    </row>
    <row r="8" spans="1:11" x14ac:dyDescent="0.2">
      <c r="E8" t="s">
        <v>270</v>
      </c>
      <c r="G8" t="s">
        <v>271</v>
      </c>
      <c r="J8" t="s">
        <v>269</v>
      </c>
    </row>
    <row r="9" spans="1:11" x14ac:dyDescent="0.2">
      <c r="G9" t="s">
        <v>272</v>
      </c>
      <c r="J9" t="s">
        <v>240</v>
      </c>
    </row>
    <row r="10" spans="1:11" x14ac:dyDescent="0.2">
      <c r="G10" t="s">
        <v>273</v>
      </c>
      <c r="J10" t="s">
        <v>274</v>
      </c>
    </row>
    <row r="11" spans="1:11" x14ac:dyDescent="0.2">
      <c r="G11" t="s">
        <v>275</v>
      </c>
      <c r="J11" t="s">
        <v>276</v>
      </c>
    </row>
    <row r="12" spans="1:11" x14ac:dyDescent="0.2">
      <c r="G12" t="s">
        <v>277</v>
      </c>
      <c r="J12" t="s">
        <v>278</v>
      </c>
    </row>
    <row r="13" spans="1:11" x14ac:dyDescent="0.2">
      <c r="J13" t="s">
        <v>279</v>
      </c>
    </row>
    <row r="14" spans="1:11" x14ac:dyDescent="0.2">
      <c r="J14" t="s">
        <v>280</v>
      </c>
    </row>
    <row r="15" spans="1:11" x14ac:dyDescent="0.2">
      <c r="J15"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Hoja1</vt:lpstr>
      <vt:lpstr>Hoja2</vt:lpstr>
      <vt:lpstr>GENERALES</vt:lpstr>
      <vt:lpstr>RESUMEN DE PUNTAJE</vt:lpstr>
      <vt:lpstr>Hoja3</vt:lpstr>
      <vt:lpstr>AREA</vt:lpstr>
      <vt:lpstr>CATEGORIA</vt:lpstr>
      <vt:lpstr>DES</vt:lpstr>
      <vt:lpstr>NIVEL</vt:lpstr>
      <vt:lpstr>UNIDAD</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JAMARNEV</dc:creator>
  <cp:lastModifiedBy>Usuario de Microsoft Office</cp:lastModifiedBy>
  <cp:lastPrinted>2019-02-28T16:24:52Z</cp:lastPrinted>
  <dcterms:created xsi:type="dcterms:W3CDTF">2015-03-22T06:38:03Z</dcterms:created>
  <dcterms:modified xsi:type="dcterms:W3CDTF">2019-02-28T21:41:55Z</dcterms:modified>
</cp:coreProperties>
</file>